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Users/tristangendi/Downloads/"/>
    </mc:Choice>
  </mc:AlternateContent>
  <xr:revisionPtr revIDLastSave="0" documentId="8_{6F98677E-BFE1-DA48-A4B2-160058BB4F6F}" xr6:coauthVersionLast="47" xr6:coauthVersionMax="47" xr10:uidLastSave="{00000000-0000-0000-0000-000000000000}"/>
  <bookViews>
    <workbookView xWindow="4340" yWindow="500" windowWidth="24460" windowHeight="16260" xr2:uid="{00000000-000D-0000-FFFF-FFFF00000000}"/>
  </bookViews>
  <sheets>
    <sheet name="Index" sheetId="1" r:id="rId1"/>
    <sheet name="Lasten" sheetId="2" r:id="rId2"/>
    <sheet name="Toelichting Lasten" sheetId="3" r:id="rId3"/>
    <sheet name="Baten" sheetId="4" r:id="rId4"/>
    <sheet name="Toelichting Baten" sheetId="5" r:id="rId5"/>
    <sheet name="Balans"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wYT1WBGA0Hc8kUbTxGhc33yjLiTpDshm8AkkK7HTNmE="/>
    </ext>
  </extLst>
</workbook>
</file>

<file path=xl/calcChain.xml><?xml version="1.0" encoding="utf-8"?>
<calcChain xmlns="http://schemas.openxmlformats.org/spreadsheetml/2006/main">
  <c r="D19" i="6" l="1"/>
  <c r="B18" i="6"/>
  <c r="D17" i="6"/>
  <c r="B16" i="6"/>
  <c r="B31" i="6" s="1"/>
  <c r="D15" i="6"/>
  <c r="D10" i="6"/>
  <c r="B10" i="6"/>
  <c r="D9" i="6"/>
  <c r="B8" i="6"/>
  <c r="D7" i="6"/>
  <c r="D5" i="6"/>
  <c r="D3" i="6"/>
  <c r="D31" i="6" s="1"/>
  <c r="B3" i="6"/>
  <c r="F39" i="4"/>
  <c r="F38" i="4"/>
  <c r="F37" i="4"/>
  <c r="K37" i="4" s="1"/>
  <c r="F36" i="4"/>
  <c r="K36" i="4" s="1"/>
  <c r="J35" i="4"/>
  <c r="F33" i="4"/>
  <c r="F31" i="4"/>
  <c r="F30" i="4"/>
  <c r="F29" i="4"/>
  <c r="F28" i="4"/>
  <c r="F27" i="4"/>
  <c r="K27" i="4" s="1"/>
  <c r="F26" i="4"/>
  <c r="F25" i="4"/>
  <c r="F24" i="4"/>
  <c r="F23" i="4"/>
  <c r="K23" i="4" s="1"/>
  <c r="F22" i="4"/>
  <c r="J21" i="4"/>
  <c r="F20" i="4"/>
  <c r="K20" i="4" s="1"/>
  <c r="J19" i="4"/>
  <c r="J17" i="4"/>
  <c r="K16" i="4"/>
  <c r="F16" i="4"/>
  <c r="F15" i="4"/>
  <c r="J14" i="4"/>
  <c r="F13" i="4"/>
  <c r="K13" i="4" s="1"/>
  <c r="D13" i="4"/>
  <c r="F12" i="4"/>
  <c r="K12" i="4" s="1"/>
  <c r="D12" i="4"/>
  <c r="F11" i="4"/>
  <c r="K11" i="4" s="1"/>
  <c r="F10" i="4"/>
  <c r="K10" i="4" s="1"/>
  <c r="D10" i="4"/>
  <c r="J9" i="4"/>
  <c r="F8" i="4"/>
  <c r="F7" i="4"/>
  <c r="K7" i="4" s="1"/>
  <c r="K6" i="4"/>
  <c r="F6" i="4"/>
  <c r="F5" i="4"/>
  <c r="G4" i="4" s="1"/>
  <c r="J4" i="4"/>
  <c r="F94" i="2"/>
  <c r="K94" i="2" s="1"/>
  <c r="F93" i="2"/>
  <c r="K93" i="2" s="1"/>
  <c r="F92" i="2"/>
  <c r="K92" i="2" s="1"/>
  <c r="F91" i="2"/>
  <c r="J90" i="2"/>
  <c r="K86" i="2"/>
  <c r="F86" i="2"/>
  <c r="F85" i="2"/>
  <c r="K85" i="2" s="1"/>
  <c r="I84" i="2"/>
  <c r="K84" i="2" s="1"/>
  <c r="F84" i="2"/>
  <c r="F83" i="2"/>
  <c r="K83" i="2" s="1"/>
  <c r="K82" i="2"/>
  <c r="F82" i="2"/>
  <c r="F81" i="2"/>
  <c r="F80" i="2"/>
  <c r="K80" i="2" s="1"/>
  <c r="F79" i="2"/>
  <c r="F78" i="2"/>
  <c r="F77" i="2"/>
  <c r="G73" i="2" s="1"/>
  <c r="F76" i="2"/>
  <c r="K76" i="2" s="1"/>
  <c r="F75" i="2"/>
  <c r="K74" i="2"/>
  <c r="F74" i="2"/>
  <c r="J73" i="2"/>
  <c r="F72" i="2"/>
  <c r="K72" i="2" s="1"/>
  <c r="F71" i="2"/>
  <c r="K71" i="2" s="1"/>
  <c r="F70" i="2"/>
  <c r="K70" i="2" s="1"/>
  <c r="F69" i="2"/>
  <c r="K69" i="2" s="1"/>
  <c r="F68" i="2"/>
  <c r="K68" i="2" s="1"/>
  <c r="F67" i="2"/>
  <c r="K67" i="2" s="1"/>
  <c r="F66" i="2"/>
  <c r="K66" i="2" s="1"/>
  <c r="K65" i="2"/>
  <c r="F65" i="2"/>
  <c r="F64" i="2"/>
  <c r="K64" i="2" s="1"/>
  <c r="F63" i="2"/>
  <c r="K63" i="2" s="1"/>
  <c r="F62" i="2"/>
  <c r="K62" i="2" s="1"/>
  <c r="F61" i="2"/>
  <c r="K61" i="2" s="1"/>
  <c r="I60" i="2"/>
  <c r="F59" i="2"/>
  <c r="K59" i="2" s="1"/>
  <c r="K58" i="2"/>
  <c r="F58" i="2"/>
  <c r="J57" i="2"/>
  <c r="K56" i="2"/>
  <c r="F56" i="2"/>
  <c r="F55" i="2"/>
  <c r="J54" i="2"/>
  <c r="F53" i="2"/>
  <c r="K53" i="2" s="1"/>
  <c r="F52" i="2"/>
  <c r="K52" i="2" s="1"/>
  <c r="K51" i="2"/>
  <c r="F51" i="2"/>
  <c r="F50" i="2"/>
  <c r="K50" i="2" s="1"/>
  <c r="F49" i="2"/>
  <c r="D47" i="2" s="1"/>
  <c r="F47" i="2" s="1"/>
  <c r="F48" i="2"/>
  <c r="K48" i="2" s="1"/>
  <c r="I47" i="2"/>
  <c r="K47" i="2" s="1"/>
  <c r="K46" i="2"/>
  <c r="F46" i="2"/>
  <c r="F45" i="2"/>
  <c r="K45" i="2" s="1"/>
  <c r="J44" i="2"/>
  <c r="F43" i="2"/>
  <c r="K43" i="2" s="1"/>
  <c r="K42" i="2"/>
  <c r="F42" i="2"/>
  <c r="F41" i="2"/>
  <c r="K41" i="2" s="1"/>
  <c r="K40" i="2"/>
  <c r="F40" i="2"/>
  <c r="F39" i="2"/>
  <c r="K38" i="2"/>
  <c r="I38" i="2"/>
  <c r="F38" i="2"/>
  <c r="I37" i="2"/>
  <c r="J34" i="2" s="1"/>
  <c r="F36" i="2"/>
  <c r="K36" i="2" s="1"/>
  <c r="F35" i="2"/>
  <c r="K35" i="2" s="1"/>
  <c r="F33" i="2"/>
  <c r="K33" i="2" s="1"/>
  <c r="K32" i="2"/>
  <c r="F32" i="2"/>
  <c r="F31" i="2"/>
  <c r="K31" i="2" s="1"/>
  <c r="I30" i="2"/>
  <c r="D30" i="2"/>
  <c r="F30" i="2" s="1"/>
  <c r="K30" i="2" s="1"/>
  <c r="D29" i="2"/>
  <c r="F29" i="2" s="1"/>
  <c r="K29" i="2" s="1"/>
  <c r="F28" i="2"/>
  <c r="K28" i="2" s="1"/>
  <c r="I27" i="2"/>
  <c r="F26" i="2"/>
  <c r="K26" i="2" s="1"/>
  <c r="F25" i="2"/>
  <c r="K25" i="2" s="1"/>
  <c r="I24" i="2"/>
  <c r="J23" i="2"/>
  <c r="K22" i="2"/>
  <c r="F22" i="2"/>
  <c r="F21" i="2"/>
  <c r="K21" i="2" s="1"/>
  <c r="K20" i="2"/>
  <c r="F20" i="2"/>
  <c r="J19" i="2"/>
  <c r="G19" i="2"/>
  <c r="F18" i="2"/>
  <c r="F17" i="2"/>
  <c r="J16" i="2"/>
  <c r="F15" i="2"/>
  <c r="D13" i="2" s="1"/>
  <c r="F13" i="2" s="1"/>
  <c r="F14" i="2"/>
  <c r="K14" i="2" s="1"/>
  <c r="I13" i="2"/>
  <c r="K13" i="2" s="1"/>
  <c r="K12" i="2"/>
  <c r="F12" i="2"/>
  <c r="F11" i="2"/>
  <c r="K11" i="2" s="1"/>
  <c r="J10" i="2"/>
  <c r="I9" i="2"/>
  <c r="F8" i="2"/>
  <c r="D6" i="2" s="1"/>
  <c r="F6" i="2" s="1"/>
  <c r="F7" i="2"/>
  <c r="K7" i="2" s="1"/>
  <c r="I6" i="2"/>
  <c r="J4" i="2" s="1"/>
  <c r="F5" i="2"/>
  <c r="G4" i="2" s="1"/>
  <c r="K10" i="2" l="1"/>
  <c r="K17" i="2"/>
  <c r="G16" i="2"/>
  <c r="K16" i="2" s="1"/>
  <c r="K73" i="2"/>
  <c r="K5" i="2"/>
  <c r="K15" i="2"/>
  <c r="D27" i="2"/>
  <c r="F27" i="2" s="1"/>
  <c r="K27" i="2" s="1"/>
  <c r="K39" i="2"/>
  <c r="D37" i="2"/>
  <c r="F37" i="2" s="1"/>
  <c r="K37" i="2" s="1"/>
  <c r="K49" i="2"/>
  <c r="G9" i="4"/>
  <c r="K35" i="4"/>
  <c r="J87" i="2"/>
  <c r="K4" i="2"/>
  <c r="K8" i="2"/>
  <c r="K55" i="2"/>
  <c r="G54" i="2"/>
  <c r="K54" i="2" s="1"/>
  <c r="D60" i="2"/>
  <c r="F60" i="2" s="1"/>
  <c r="G57" i="2" s="1"/>
  <c r="K57" i="2" s="1"/>
  <c r="K77" i="2"/>
  <c r="J34" i="4"/>
  <c r="K9" i="4"/>
  <c r="K15" i="4"/>
  <c r="G14" i="4"/>
  <c r="K14" i="4" s="1"/>
  <c r="K6" i="2"/>
  <c r="K19" i="2"/>
  <c r="D24" i="2"/>
  <c r="F24" i="2" s="1"/>
  <c r="G23" i="2" s="1"/>
  <c r="G90" i="2"/>
  <c r="K90" i="2" s="1"/>
  <c r="K4" i="4"/>
  <c r="G21" i="4"/>
  <c r="K21" i="4" s="1"/>
  <c r="G10" i="2"/>
  <c r="G44" i="2"/>
  <c r="K44" i="2" s="1"/>
  <c r="G19" i="4"/>
  <c r="K19" i="4" s="1"/>
  <c r="G35" i="4"/>
  <c r="G87" i="2" l="1"/>
  <c r="J95" i="2"/>
  <c r="K23" i="2"/>
  <c r="K24" i="2"/>
  <c r="G34" i="2"/>
  <c r="K34" i="2" s="1"/>
  <c r="K60" i="2"/>
  <c r="J40" i="4"/>
  <c r="B18" i="1" l="1"/>
  <c r="B19" i="1" s="1"/>
  <c r="D89" i="2"/>
  <c r="F89" i="2" s="1"/>
  <c r="K87" i="2"/>
  <c r="B17" i="1"/>
  <c r="G88" i="2" l="1"/>
  <c r="K89" i="2"/>
  <c r="K88" i="2" l="1"/>
  <c r="G95" i="2"/>
  <c r="B11" i="1" l="1"/>
  <c r="D18" i="4"/>
  <c r="F18" i="4" s="1"/>
  <c r="K95" i="2"/>
  <c r="K18" i="4" l="1"/>
  <c r="G17" i="4"/>
  <c r="K17" i="4" l="1"/>
  <c r="G34" i="4"/>
  <c r="G40" i="4" l="1"/>
  <c r="K34" i="4"/>
  <c r="B12" i="1" l="1"/>
  <c r="B13" i="1" s="1"/>
  <c r="K40" i="4"/>
</calcChain>
</file>

<file path=xl/sharedStrings.xml><?xml version="1.0" encoding="utf-8"?>
<sst xmlns="http://schemas.openxmlformats.org/spreadsheetml/2006/main" count="458" uniqueCount="306">
  <si>
    <t>Realisatie IFMSA-NL 2024</t>
  </si>
  <si>
    <t>Index</t>
  </si>
  <si>
    <t>Begroting goedgekeurd op</t>
  </si>
  <si>
    <t>Halfjaarlijkse realisatie goedgekeurd op</t>
  </si>
  <si>
    <t>Penningmeesters IFMSA-NL 2024-2025</t>
  </si>
  <si>
    <t>Niesrin Bakkali</t>
  </si>
  <si>
    <t>E-mail</t>
  </si>
  <si>
    <t xml:space="preserve">penningmeester@ifmsa.nl </t>
  </si>
  <si>
    <t>Mobiele telefoon</t>
  </si>
  <si>
    <t>31 6 34118059</t>
  </si>
  <si>
    <t>Begroting IFMSA-NL 2024</t>
  </si>
  <si>
    <t>Totaal lasten</t>
  </si>
  <si>
    <t>Totaal baten</t>
  </si>
  <si>
    <t>Resultaat</t>
  </si>
  <si>
    <t>Resultaat Realisatie IFMSA-NL 2024</t>
  </si>
  <si>
    <t xml:space="preserve"> </t>
  </si>
  <si>
    <t>Lasten begroting</t>
  </si>
  <si>
    <t>Lasten realisatie</t>
  </si>
  <si>
    <t>Omschrijving</t>
  </si>
  <si>
    <t>Bedrag</t>
  </si>
  <si>
    <t>Aantal</t>
  </si>
  <si>
    <t>Subtotaal</t>
  </si>
  <si>
    <t>Totaal</t>
  </si>
  <si>
    <t>Gerealiseerd</t>
  </si>
  <si>
    <t>Percentage</t>
  </si>
  <si>
    <t>A</t>
  </si>
  <si>
    <t>Secretarieel</t>
  </si>
  <si>
    <t>Algemeen</t>
  </si>
  <si>
    <t>Archief, opslag en post</t>
  </si>
  <si>
    <t>#</t>
  </si>
  <si>
    <t>Huur opslagruimte</t>
  </si>
  <si>
    <t>Postadres</t>
  </si>
  <si>
    <t>Transitie opslag</t>
  </si>
  <si>
    <t>B</t>
  </si>
  <si>
    <t>Boekhouding, bankzaken en verzekering</t>
  </si>
  <si>
    <t>Boekhoudprogramma</t>
  </si>
  <si>
    <t>Bankkosten</t>
  </si>
  <si>
    <t>Verzekeringen</t>
  </si>
  <si>
    <t>Aansprakelijkheidsverzekering</t>
  </si>
  <si>
    <t>Bestuursaansprakelijkheidsverzekering</t>
  </si>
  <si>
    <t>C</t>
  </si>
  <si>
    <t>Officiële registratie</t>
  </si>
  <si>
    <t>Kamer van Koophandel</t>
  </si>
  <si>
    <t>Notariële kosten</t>
  </si>
  <si>
    <t>D</t>
  </si>
  <si>
    <t>Lidmaatschappen</t>
  </si>
  <si>
    <t>IFMSA</t>
  </si>
  <si>
    <t>EMSA</t>
  </si>
  <si>
    <t>Nationale Jeugdraad</t>
  </si>
  <si>
    <t>E</t>
  </si>
  <si>
    <t>PR, marketing en website</t>
  </si>
  <si>
    <t>Promotiemateriaal en merchandise</t>
  </si>
  <si>
    <t>Merchandise</t>
  </si>
  <si>
    <t>Promotiemateriaal</t>
  </si>
  <si>
    <t xml:space="preserve">Website </t>
  </si>
  <si>
    <t>Vergoeding websiteteam</t>
  </si>
  <si>
    <t>Vaste kosten website</t>
  </si>
  <si>
    <t>Online promotie</t>
  </si>
  <si>
    <t>Betaalde promotie op social media</t>
  </si>
  <si>
    <t>Audiovisuele ondersteuning</t>
  </si>
  <si>
    <t>Kleding Bestuur en National Officers</t>
  </si>
  <si>
    <t>F</t>
  </si>
  <si>
    <t>Reiskosten</t>
  </si>
  <si>
    <t>Algemene Vergaderingen</t>
  </si>
  <si>
    <t>Bestuur en National Officers Vergaderingen</t>
  </si>
  <si>
    <t>Internationale Vergaderingen</t>
  </si>
  <si>
    <t>March Meeting</t>
  </si>
  <si>
    <t>August Meeting</t>
  </si>
  <si>
    <t>Spring Assembly</t>
  </si>
  <si>
    <t>Autumn Assembly</t>
  </si>
  <si>
    <t>EuRegMe</t>
  </si>
  <si>
    <t>Overige reiskosten</t>
  </si>
  <si>
    <t>G</t>
  </si>
  <si>
    <t>Vergaderingen</t>
  </si>
  <si>
    <t xml:space="preserve">Algemene Vergaderingen </t>
  </si>
  <si>
    <t>Overige vergaderingen</t>
  </si>
  <si>
    <t>H</t>
  </si>
  <si>
    <t>Scholing</t>
  </si>
  <si>
    <t>Trainingsdagen</t>
  </si>
  <si>
    <t>Congressen, cursussen en andere educatieve bijeenkomsten</t>
  </si>
  <si>
    <t>I</t>
  </si>
  <si>
    <t>Sociaal</t>
  </si>
  <si>
    <t>Activiteiten</t>
  </si>
  <si>
    <t>Comitéspelen</t>
  </si>
  <si>
    <t>Teambuilding</t>
  </si>
  <si>
    <t>VZO</t>
  </si>
  <si>
    <t>VVIO</t>
  </si>
  <si>
    <t>PMO</t>
  </si>
  <si>
    <t>STO</t>
  </si>
  <si>
    <t>PRO/VVEO</t>
  </si>
  <si>
    <t>SCORCE</t>
  </si>
  <si>
    <t>SCOPH</t>
  </si>
  <si>
    <t>SCORP</t>
  </si>
  <si>
    <t>SCORA</t>
  </si>
  <si>
    <t>SCOME</t>
  </si>
  <si>
    <t>Bedankjes</t>
  </si>
  <si>
    <t>Afscheidscadeaus Bestuur en National Officers</t>
  </si>
  <si>
    <t>J</t>
  </si>
  <si>
    <t>Initiatieven</t>
  </si>
  <si>
    <t>TraiNL</t>
  </si>
  <si>
    <t xml:space="preserve">Seksuele en Relationele Vorming </t>
  </si>
  <si>
    <t>Campagnes</t>
  </si>
  <si>
    <t>Stages</t>
  </si>
  <si>
    <t>Youth Health Delegate</t>
  </si>
  <si>
    <t xml:space="preserve">Breaking the Silence </t>
  </si>
  <si>
    <t>Trainingsweekend</t>
  </si>
  <si>
    <t>Sub-regional Training</t>
  </si>
  <si>
    <t>Alumni netwerking</t>
  </si>
  <si>
    <t>IFMSA-NL Congres</t>
  </si>
  <si>
    <t>Nieuwe initiatieven</t>
  </si>
  <si>
    <t>Advocacy Day</t>
  </si>
  <si>
    <t>Initiatieven van het Jaar</t>
  </si>
  <si>
    <t>K</t>
  </si>
  <si>
    <t>Onvoorzien</t>
  </si>
  <si>
    <t>Onvoorzien (+/-5%)</t>
  </si>
  <si>
    <t>L</t>
  </si>
  <si>
    <t>Fondsen</t>
  </si>
  <si>
    <t>Fonds Ondersteuning Initiatieven</t>
  </si>
  <si>
    <t>0.00%</t>
  </si>
  <si>
    <t>Fonds Congressen, Cursussen en Andere Educatieve Bijeenkomsten</t>
  </si>
  <si>
    <t>Fonds Lange-termijn Investering</t>
  </si>
  <si>
    <t>Fonds Lustrum</t>
  </si>
  <si>
    <t>Totale lasten</t>
  </si>
  <si>
    <t>Toelichting Lasten Realisatie IFMSA-NL 2024</t>
  </si>
  <si>
    <t>Er zijn geen algemene kosten gemaakt voor kantoorartikelen.</t>
  </si>
  <si>
    <t>Deze post is bedoeld voor lasten die komen kijken bij het huren van een opslagruimte. In onderstaande punten wordt dit bedrag verder gespecificeerd.</t>
  </si>
  <si>
    <t>Huurkosten voor opslag Allsafe Utrecht.</t>
  </si>
  <si>
    <t>Kosten voor het postadres bij Allsafe Amsterdam Zuid.</t>
  </si>
  <si>
    <t xml:space="preserve">Kosten voor de verhuizing van de opslag, waaronder het huren van een busje en het aanschaffen van verhuisdozen. </t>
  </si>
  <si>
    <t xml:space="preserve">Kosten voor Conscribo over 2024. </t>
  </si>
  <si>
    <t>Kosten voor de bank. We hebben het afgelopen jaar twee rekeningen gehad, bij de ABN Amro en bij de Triodos, waardoor de bankkosten veel hoger zijn uitgevallen dan inbegroot.</t>
  </si>
  <si>
    <t>Deze post is bedoeld voor de verzekering die eventuele juridische aansprakelijkheidskosten moet dekken. In onderstaande punten wordt dit bedrag verder gespecificeerd.</t>
  </si>
  <si>
    <t>Uitgave voor de aansprakelijkheidsverzekering.</t>
  </si>
  <si>
    <t>Uitgave voor de bestuursaansprakelijkheidsverzekering.</t>
  </si>
  <si>
    <t xml:space="preserve">Er is dit jaar nog geen uittreksel aangeschaft, want er is tot op heden geen wijziging in de bestuurssamenstelling geweest. </t>
  </si>
  <si>
    <t xml:space="preserve">Er zijn geen notariskosten gemaakt. </t>
  </si>
  <si>
    <t>Lidmaatschapskosten van International Federation of Medical Students' Associations.</t>
  </si>
  <si>
    <t>Lidmaatschapskosten van European Medical Students' Association.</t>
  </si>
  <si>
    <t xml:space="preserve">Lidmaatschapskosten voor de Nationale Jeugdraad. </t>
  </si>
  <si>
    <t>Uitgaven gedaan voor pomotiemateriaal en merchandise: In onderstaande punten wordt dit bedrag verder gespecificeerd.</t>
  </si>
  <si>
    <t xml:space="preserve">Het volledige bedrag is besteed aan aanschaf van condooms, bestemd voor interne verkoop. </t>
  </si>
  <si>
    <t xml:space="preserve">Het volledige bedrag is besteed aan de kosten voor een stand op de Global health Inspiration Day. </t>
  </si>
  <si>
    <t>Uitgaven gedaan voor de website: In onderstaande punten wordt dit bedrag verder gespecificeerd.</t>
  </si>
  <si>
    <t xml:space="preserve">Er is een vergoeding uitbetaald aan het websiteteam, wat afgelopen jaar bestond uit 2 leden. </t>
  </si>
  <si>
    <t xml:space="preserve">Kosten van de webshop. </t>
  </si>
  <si>
    <t>Uitgaven gedaan voor online promotie: In onderstaande punten wordt dit bedrag verder gespecificeerd.</t>
  </si>
  <si>
    <t xml:space="preserve">Er zijn geen kosten gemaakt voor audiovisuele ondersteuning. </t>
  </si>
  <si>
    <t>Er is een interface voor microfoons en linesignalen aangeschaft.</t>
  </si>
  <si>
    <t>Kosten voor functiegerelateerde kleding van het Bestuur en National Officers.</t>
  </si>
  <si>
    <t>De gemaakte kosten voor het reizen naar de (buitengewone) Algemene Vergaderingen.</t>
  </si>
  <si>
    <t>De door het Bestuur en de National Officers gemaakte kosten voor het reizen naar (sociaal) verplichte vergaderingen.</t>
  </si>
  <si>
    <t>Reiskosten uitbetaald m.b.t. internationale Vergaderingen:</t>
  </si>
  <si>
    <t xml:space="preserve">Vier mensen hebben reiskostenvergoeding gekregen voor de MM24 in Ecuador. </t>
  </si>
  <si>
    <t xml:space="preserve">Vier mensen hebben reiskostenvergoeding gekregen voor de AM24 in Finland. . </t>
  </si>
  <si>
    <t xml:space="preserve">De BIB en co-delegatieleider zijn met de auto naar de SA24 in Tübingen gegaan met toestemming van de waarnemend penningmeesters. Omdat de reiskosten ruim twee keer hoger uitvielen dan begroot was, is middels een bestuursbesluit €65 extra uitgekeerd. </t>
  </si>
  <si>
    <t>Er zijn geen reiskosten gedeclareerd voor de AA24 in Porto.</t>
  </si>
  <si>
    <t xml:space="preserve">De BIB heeft reiskostenvergoeding gekregen voor de EuRegMe in Malta. </t>
  </si>
  <si>
    <t xml:space="preserve">Voornaamste gedeelte van de gedeclareerde reiskosten waren voor TW. Verder zijn twee keer reiskosten voor TF meetings, de verhuizing van de opslag van IFMSA-NL gedeclareerd, DB-trainingsdag en de Advocacy Day. </t>
  </si>
  <si>
    <t>Er is een factuur voor de juni AV in Rotterdam betaald. Er zijn kosten gedeclareerd voor de JV van Groningen, extra juni AV in Utrecht geweest en voor de December AV in Leiden/</t>
  </si>
  <si>
    <t>Bestuursetentjes en BV koffies</t>
  </si>
  <si>
    <t>De gemaakte deelnamekosten voor de internationale bijeenkomsten van IFMSA en EMSA: In onderstaande punten wordt dit bedrag verder gespecificeerd.</t>
  </si>
  <si>
    <t xml:space="preserve">De kosten voor de IFMSA March Meeting zijn veel hoger dan gepland. Omdat er veel onduidelijk was over de modaliteit van deze meeting in Ecuador,  in verband met de politieke situatie in het land, hebben veel delegatieleden hun plek geannuleerd terwijl er wel al kosten waren gemaakt. Inmiddels heeft IFMSA-NL een bedrag van 5025 euro retour ontvangen van AEMPPI-Ecuador. </t>
  </si>
  <si>
    <t>De gemaakte kosten voor de IFMSA August Meeting.</t>
  </si>
  <si>
    <t xml:space="preserve">De kosten voor de EMSA Spring Assembly vallen hoger uit omdat niet alle deelnemers hun facturen hebben betaald. Verder werd de National Coordinator, bij IFMSA-NL het BIB, geacht een nacht eerder aanwezig te zijn. Dit is georganiseerd door de host van de meeting en derhalve ook volledig vergoed. </t>
  </si>
  <si>
    <t>Er waren geen kosten voor de EMSA Autumn Assembly.</t>
  </si>
  <si>
    <t>De kosten voor de EuRegMe.</t>
  </si>
  <si>
    <t xml:space="preserve">Er zijn geen kosten gemaakt voor overige vergaderingen. </t>
  </si>
  <si>
    <t>Uitgave voor broodjes op DB-trainingsdag.</t>
  </si>
  <si>
    <t>Het bedrag is besteed aan twee kaartjes naar de Global Health Inspiration Day voor de delegatie vanuit IFMSA-NL en een kaartje voor het KCGH congres.</t>
  </si>
  <si>
    <t xml:space="preserve">Sociaal			</t>
  </si>
  <si>
    <t xml:space="preserve">Er zijn dit jaar nog geen activiteiten door SCOSA-NL georganiseerd. </t>
  </si>
  <si>
    <t xml:space="preserve">Prijzen voor de comitespelen zijn niet uitgereikt. </t>
  </si>
  <si>
    <t>Het totale bedrag besteed aan teambuildings door de Standing Committees en functieoverleggen.</t>
  </si>
  <si>
    <t xml:space="preserve">Het VZO heeft geen teambuilding georganiseerd. </t>
  </si>
  <si>
    <t xml:space="preserve">Het VVIO heeft geen teambuilding georganiseerd. </t>
  </si>
  <si>
    <t xml:space="preserve">Het PMO heeft geen teambuilding georganiseerd. </t>
  </si>
  <si>
    <t xml:space="preserve">Er is een teambuilding door het STO georganiseerd. </t>
  </si>
  <si>
    <t xml:space="preserve">Het PRO/VVEO heeft geen teambuilding georganiseerd. </t>
  </si>
  <si>
    <t xml:space="preserve">SCORCE heeft geen teambuilding georganiseerd. </t>
  </si>
  <si>
    <t xml:space="preserve">SCOPH heeft geen teambuilding georganiseerd. </t>
  </si>
  <si>
    <t xml:space="preserve">SCORP heeft geen teambuilding georganiseerd. </t>
  </si>
  <si>
    <t xml:space="preserve">SCORA heeft geen teambuilding georganiseerd. </t>
  </si>
  <si>
    <t xml:space="preserve">Er is een teambuilding door SCOME georganiseerd. </t>
  </si>
  <si>
    <t>Bedankje voor PT van de JV. Verder zijn er geen kosten gedeclareerd.</t>
  </si>
  <si>
    <t>Kosten voor afscheidscadeau's Bestuur en/of National Officers.</t>
  </si>
  <si>
    <t xml:space="preserve">TraiNL was dit jaar erg inactief door de weinige promotie voor trainingen, de afwezigheid van een Trainingscoordinator en de weinige trainingsaanvragen. Derhalve is er nauwelijks gerealiseerd. </t>
  </si>
  <si>
    <t>Zie voor meer informatie de halfjaarlijkse realisatie van SCORA-NL.</t>
  </si>
  <si>
    <t xml:space="preserve">Er zijn geen uitgaves geweest voor Campagnes. </t>
  </si>
  <si>
    <t>Zie voor meer informatie de realisatie van SCORCE-NL 2025.</t>
  </si>
  <si>
    <t>Er is geen bijdrage vanuit IFMSA-NL voor het Youth Delegate Program dit jaar.</t>
  </si>
  <si>
    <t xml:space="preserve">Er is geen Breaking the Silence georganiseerd afgelopen jaar. </t>
  </si>
  <si>
    <t>Zie voor meer informatie de realisatie Trainingsweekend 2024.</t>
  </si>
  <si>
    <t>Er zijn geen kosten gedeclareerd hiervoor</t>
  </si>
  <si>
    <t>Kosten voor snacks bij de alumni borrel.</t>
  </si>
  <si>
    <t>Het IFMSA-NL Congres heeft geen doorgang gevonden.</t>
  </si>
  <si>
    <t xml:space="preserve">Kosten voor de Teach In's die zijn georganiseerd. </t>
  </si>
  <si>
    <t>Kosten voor de Advocacy Day die is georganiseerd waar trainingen zijn gegeven aan leden. De grootste kosten zijn huren van de locatie geweest.</t>
  </si>
  <si>
    <t>Geen kosten voor Project van het Jaar.</t>
  </si>
  <si>
    <t>Vorig jaar ist het NJR lidmaatschap niet betaald waardoor wij dit jaar twee keer de lidmaatschap hebben moeten betalen.</t>
  </si>
  <si>
    <t>Fonds Ondersteuning Initiatieven: Deze post is bedoeld voor reserveringen voor het Fonds Ondersteuning Initiatieven.</t>
  </si>
  <si>
    <t xml:space="preserve">Fonds Congressen, Cursussen en Andere Educatieve Bijeenkomsten: Deze post is bedoeld voor reserveringen voor het Fonds Congressen, Cursussen en Andere Educatieve Bijeenkomsten. </t>
  </si>
  <si>
    <t xml:space="preserve">Fonds Lange-termijn Investering: Deze post is bedoeld voor reserveringen voor het Fonds Lange-termijn Investering. </t>
  </si>
  <si>
    <t>Fonds Lustrum: Deze post is bedoeld voor reserveringen voor het Fonds Lustrum.</t>
  </si>
  <si>
    <t>Baten begroting</t>
  </si>
  <si>
    <t>Baten realisatie</t>
  </si>
  <si>
    <t>M</t>
  </si>
  <si>
    <t>Inkomsten</t>
  </si>
  <si>
    <t>Rente spaarrekening</t>
  </si>
  <si>
    <t>Verkoop merchandise</t>
  </si>
  <si>
    <t>Verkoop promotiemateriaal</t>
  </si>
  <si>
    <t>Overige baten</t>
  </si>
  <si>
    <t>N</t>
  </si>
  <si>
    <t>Lidmaatschapsgelden</t>
  </si>
  <si>
    <t>Lidmaatschap IFMSA-NL</t>
  </si>
  <si>
    <t>Lidmaatschap EMSA</t>
  </si>
  <si>
    <t>Lidmaatschap IFMSA</t>
  </si>
  <si>
    <t>O</t>
  </si>
  <si>
    <t>Sponsoren</t>
  </si>
  <si>
    <t>Vrienden van IFMSA-NL</t>
  </si>
  <si>
    <t>Overige</t>
  </si>
  <si>
    <t>P</t>
  </si>
  <si>
    <t>Reserves</t>
  </si>
  <si>
    <t>Bijdrage reserves IFMSA-NL</t>
  </si>
  <si>
    <t>Q</t>
  </si>
  <si>
    <t>Subsidie</t>
  </si>
  <si>
    <t>Bijdrage NFU</t>
  </si>
  <si>
    <t>R</t>
  </si>
  <si>
    <t xml:space="preserve">Initiatieven                        </t>
  </si>
  <si>
    <t>IFMSA-NL Advocacy Bootcamp</t>
  </si>
  <si>
    <t>S</t>
  </si>
  <si>
    <t>Totale baten</t>
  </si>
  <si>
    <t>Toelichting Baten Realisatie IFMSA-NL 2024</t>
  </si>
  <si>
    <t xml:space="preserve">In 2024 had IFMSA-NL geen geld op een spaarrekening staan. Op de betaalrekeningen bij Triodos en ABN Amro wordt geen rente ontvangen. </t>
  </si>
  <si>
    <t xml:space="preserve">Er is geen merchandise verkocht. </t>
  </si>
  <si>
    <t>Er zijn pennen, totebags en condooms verkocht aan een comité.</t>
  </si>
  <si>
    <t xml:space="preserve">De onverklaarde baten zijn afkomstig uit kaartverkoop voor evenementen waarvan de financiele afhandeling nog volgt. Het betreft Global Health Summit IFMSA-Maastricht (284). Verder is er restitutie geweest van teveel betaalde kosten aan IFMSA (278) en is twee maal borg ontvangen na het opheffen van de opslagboxen bij AllSafe Amsterdam-Zuid (2x 70). Er is ook een inkomst voor de CLimate Health Challenge van Act4Health (200). </t>
  </si>
  <si>
    <t>Inkomsten vanuit lidmaatschap IFMSA-NL van lokale comites.</t>
  </si>
  <si>
    <t>Inkomsten vanuit lidmaatschap EMSA van lokale comites.</t>
  </si>
  <si>
    <t>Inkomsten vanuit lidmaatschap IFMSA van lokale comites.</t>
  </si>
  <si>
    <t>Inkomsten vanuit het abonnement Conscribo van lokale comites.</t>
  </si>
  <si>
    <t xml:space="preserve">Er zijn geen inkomsten verkregen middels Vrienden van IFMSA-NL. </t>
  </si>
  <si>
    <t>Opbrengsten van het SPRINT-traject van het NJR.</t>
  </si>
  <si>
    <t xml:space="preserve">Er is geen geld gebruikt uit de reserves van IFMSA-NL. </t>
  </si>
  <si>
    <t>Inkomsten vanuit de subsidie van het NFU.</t>
  </si>
  <si>
    <t xml:space="preserve">TraiNL heeft geen overheadkosten gehad die terugvloeien naar IFMSA-NL. </t>
  </si>
  <si>
    <t xml:space="preserve">Zie de realisatie SCORA-NL 2024 voor meer informatie. </t>
  </si>
  <si>
    <t xml:space="preserve">Er zijn geen inkomsten gegenereerd bij Campagnes. </t>
  </si>
  <si>
    <t>Zie voor meer informatie de realisatie van SCORCE-NL.</t>
  </si>
  <si>
    <t>De overheadkosten vanuit het Youth Delegate Program.</t>
  </si>
  <si>
    <t xml:space="preserve">Breaking the Silence is niet georganiseerd. </t>
  </si>
  <si>
    <t>Aangezien Trainingsweekend als geheel verlies heeft gemaakt, is het evenement op die manier financieel verwerkt in dit document. Zie voor meer informatie het document Realisatie Trainingsweekend 2024.</t>
  </si>
  <si>
    <t xml:space="preserve">De Sub-regional Training is niet georganiseerd. </t>
  </si>
  <si>
    <t>De georganiseerde alumniborrels waren vrij toegankelijk.</t>
  </si>
  <si>
    <t>Inkomsten voor het congres zijn gegenereerd middels kaartverkoop.</t>
  </si>
  <si>
    <t xml:space="preserve">De Advocacy Day was gesponsored door Oxfam Novib. </t>
  </si>
  <si>
    <t xml:space="preserve">Er zijn geen nieuwe initiatieven geweest. </t>
  </si>
  <si>
    <t>Subtotaal baten</t>
  </si>
  <si>
    <t>Fondsen en reserves</t>
  </si>
  <si>
    <t>Er is een FOI aanvraag gedaan voor een Teach In evenement.</t>
  </si>
  <si>
    <t xml:space="preserve">Er zijn geen inkomsten voor het fonds Congressen, Cursussen en andere Educatieve bijeenkomsten. </t>
  </si>
  <si>
    <t>Er zijn geen inkomsten voor het fonds Lange-termijn Investering.</t>
  </si>
  <si>
    <t>Er zijn geen inkomsten voor het fonds Lustrum.</t>
  </si>
  <si>
    <t>Balans IFMSA-NL 2024</t>
  </si>
  <si>
    <t>Activa (Debet)</t>
  </si>
  <si>
    <t>Passiva (Credit)</t>
  </si>
  <si>
    <t>Liquide Middelen</t>
  </si>
  <si>
    <t>Eigen Vermogen</t>
  </si>
  <si>
    <t>ABN-AMRO Lopende Rekening</t>
  </si>
  <si>
    <t>Kapitaal</t>
  </si>
  <si>
    <t>ABN-AMRO Spaarrekening</t>
  </si>
  <si>
    <t>Crediteuren</t>
  </si>
  <si>
    <t>Triodos Betaalrekening</t>
  </si>
  <si>
    <t>PayPal rekening</t>
  </si>
  <si>
    <t>Vooruitontvangen bedragen</t>
  </si>
  <si>
    <t>Kas</t>
  </si>
  <si>
    <t>Debiteuren</t>
  </si>
  <si>
    <t>Debiteuren algemeen</t>
  </si>
  <si>
    <t>Fonds Congressen, Cursussen en andere educatieve Bijeenkomsten</t>
  </si>
  <si>
    <t>Debiteuren 2019</t>
  </si>
  <si>
    <t>Fonds Lange Termijn Investering</t>
  </si>
  <si>
    <t>Debiteuren 2020</t>
  </si>
  <si>
    <t>Debiteuren 2023</t>
  </si>
  <si>
    <t>Fonds SCORCE</t>
  </si>
  <si>
    <t>Debiteuren 2024</t>
  </si>
  <si>
    <t>Tussenrekeningen</t>
  </si>
  <si>
    <t>Vooruitbetaalde bedragen</t>
  </si>
  <si>
    <t>Inventaris</t>
  </si>
  <si>
    <t>Reserveringen SCORCE</t>
  </si>
  <si>
    <t>Doppers</t>
  </si>
  <si>
    <t>Reserveringen</t>
  </si>
  <si>
    <t xml:space="preserve">Petten </t>
  </si>
  <si>
    <t>IFMSA-NL</t>
  </si>
  <si>
    <t>Mondkapjes</t>
  </si>
  <si>
    <t xml:space="preserve">Comitéspelen </t>
  </si>
  <si>
    <t>Pennen</t>
  </si>
  <si>
    <t>Sticky notes</t>
  </si>
  <si>
    <t>Congres</t>
  </si>
  <si>
    <t>IFMSA-NL tasjes</t>
  </si>
  <si>
    <t>Duurzame Ontwikkeling</t>
  </si>
  <si>
    <t>IFMSA-NL stickers</t>
  </si>
  <si>
    <t>Planetary Health Outreach</t>
  </si>
  <si>
    <t>Inklapbare koffiebekers</t>
  </si>
  <si>
    <t>Webcamcovers</t>
  </si>
  <si>
    <t>Condooms nieuw logo</t>
  </si>
  <si>
    <t>Pleisterdoosjes</t>
  </si>
  <si>
    <t>Boekenleggers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</si>
</sst>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 mmmm\ yyyy"/>
    <numFmt numFmtId="165" formatCode="[$€-2]\ #,##0.00"/>
    <numFmt numFmtId="166" formatCode="_([$€-2]* #,##0.00_);_([$€-2]* \(#,##0.00\);_([$€-2]* &quot;-&quot;??_);_(@_)"/>
    <numFmt numFmtId="167" formatCode="_-&quot;€&quot;* #,##0.00_-;_-&quot;€&quot;* #,##0.00\-;_-&quot;€&quot;* &quot;-&quot;??_-;_-@"/>
    <numFmt numFmtId="168" formatCode="_-&quot;€&quot;* #,##0.00_-;_-&quot;€&quot;* #,##0.00\-;_-&quot;€&quot;* &quot;-&quot;??.0_-;_-@"/>
    <numFmt numFmtId="169" formatCode="_ &quot;€&quot;\ * #,##0.00_ ;_ &quot;€&quot;\ * \-#,##0.00_ ;_ &quot;€&quot;\ * &quot;-&quot;??_ ;_ @_ "/>
  </numFmts>
  <fonts count="21" x14ac:knownFonts="1">
    <font>
      <sz val="10"/>
      <color rgb="FF000000"/>
      <name val="Calibri"/>
      <scheme val="minor"/>
    </font>
    <font>
      <b/>
      <sz val="10"/>
      <color rgb="FFFFFFFF"/>
      <name val="Open Sans"/>
    </font>
    <font>
      <b/>
      <sz val="10"/>
      <color rgb="FF000000"/>
      <name val="Open Sans"/>
    </font>
    <font>
      <b/>
      <sz val="10"/>
      <color theme="1"/>
      <name val="Open Sans"/>
    </font>
    <font>
      <sz val="10"/>
      <color theme="1"/>
      <name val="Open Sans"/>
    </font>
    <font>
      <sz val="10"/>
      <color rgb="FF1F1F1F"/>
      <name val="Open Sans"/>
    </font>
    <font>
      <i/>
      <sz val="10"/>
      <color theme="1"/>
      <name val="Open Sans"/>
    </font>
    <font>
      <b/>
      <sz val="10"/>
      <color rgb="FFFFFFFF"/>
      <name val="Open Sans"/>
    </font>
    <font>
      <b/>
      <sz val="10"/>
      <color theme="1"/>
      <name val="Open Sans"/>
    </font>
    <font>
      <sz val="10"/>
      <color theme="1"/>
      <name val="Open Sans"/>
    </font>
    <font>
      <sz val="10"/>
      <color theme="1"/>
      <name val="Calibri"/>
    </font>
    <font>
      <sz val="10"/>
      <color theme="1"/>
      <name val="Trebuchet MS"/>
    </font>
    <font>
      <sz val="10"/>
      <name val="Calibri"/>
    </font>
    <font>
      <sz val="10"/>
      <color rgb="FF000000"/>
      <name val="Open Sans"/>
    </font>
    <font>
      <i/>
      <sz val="10"/>
      <color rgb="FF000000"/>
      <name val="Open Sans"/>
    </font>
    <font>
      <i/>
      <sz val="10"/>
      <color theme="1"/>
      <name val="Calibri"/>
    </font>
    <font>
      <i/>
      <sz val="10"/>
      <color theme="1"/>
      <name val="Open Sans"/>
    </font>
    <font>
      <b/>
      <i/>
      <sz val="10"/>
      <color rgb="FF000000"/>
      <name val="Open Sans"/>
    </font>
    <font>
      <sz val="12"/>
      <color rgb="FF27324C"/>
      <name val="Open Sans"/>
    </font>
    <font>
      <b/>
      <sz val="10"/>
      <color theme="0"/>
      <name val="Open Sans"/>
    </font>
    <font>
      <b/>
      <sz val="10"/>
      <color rgb="FF000000"/>
      <name val="Open Sans"/>
    </font>
  </fonts>
  <fills count="6">
    <fill>
      <patternFill patternType="none"/>
    </fill>
    <fill>
      <patternFill patternType="gray125"/>
    </fill>
    <fill>
      <patternFill patternType="solid">
        <fgColor rgb="FF002E5D"/>
        <bgColor rgb="FF002E5D"/>
      </patternFill>
    </fill>
    <fill>
      <patternFill patternType="solid">
        <fgColor rgb="FFB7C9E9"/>
        <bgColor rgb="FFB7C9E9"/>
      </patternFill>
    </fill>
    <fill>
      <patternFill patternType="solid">
        <fgColor rgb="FFFFFFFF"/>
        <bgColor rgb="FFFFFFFF"/>
      </patternFill>
    </fill>
    <fill>
      <patternFill patternType="solid">
        <fgColor theme="0"/>
        <bgColor theme="0"/>
      </patternFill>
    </fill>
  </fills>
  <borders count="10">
    <border>
      <left/>
      <right/>
      <top/>
      <bottom/>
      <diagonal/>
    </border>
    <border>
      <left/>
      <right/>
      <top/>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s>
  <cellStyleXfs count="1">
    <xf numFmtId="0" fontId="0" fillId="0" borderId="0"/>
  </cellStyleXfs>
  <cellXfs count="177">
    <xf numFmtId="0" fontId="0" fillId="0" borderId="0" xfId="0"/>
    <xf numFmtId="0" fontId="1" fillId="2" borderId="0" xfId="0" applyFont="1" applyFill="1" applyAlignment="1">
      <alignment horizontal="center" vertical="center"/>
    </xf>
    <xf numFmtId="0" fontId="2" fillId="3" borderId="1" xfId="0" applyFont="1" applyFill="1" applyBorder="1" applyAlignment="1">
      <alignment vertical="center"/>
    </xf>
    <xf numFmtId="0" fontId="3" fillId="3" borderId="1" xfId="0" applyFont="1" applyFill="1" applyBorder="1" applyAlignment="1">
      <alignment vertical="center"/>
    </xf>
    <xf numFmtId="0" fontId="4" fillId="0" borderId="0" xfId="0" applyFont="1" applyAlignment="1">
      <alignment vertical="center"/>
    </xf>
    <xf numFmtId="164" fontId="4" fillId="0" borderId="0" xfId="0" applyNumberFormat="1" applyFont="1" applyAlignment="1">
      <alignment horizontal="left" vertical="center"/>
    </xf>
    <xf numFmtId="0" fontId="5" fillId="4" borderId="0" xfId="0" applyFont="1" applyFill="1"/>
    <xf numFmtId="0" fontId="6" fillId="0" borderId="0" xfId="0" applyFont="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7" fillId="2" borderId="0" xfId="0" applyFont="1" applyFill="1" applyAlignment="1">
      <alignment horizontal="center"/>
    </xf>
    <xf numFmtId="0" fontId="8" fillId="3" borderId="0" xfId="0" applyFont="1" applyFill="1" applyAlignment="1">
      <alignment horizontal="right"/>
    </xf>
    <xf numFmtId="165" fontId="9" fillId="4" borderId="0" xfId="0" applyNumberFormat="1" applyFont="1" applyFill="1"/>
    <xf numFmtId="165" fontId="9" fillId="0" borderId="0" xfId="0" applyNumberFormat="1" applyFont="1"/>
    <xf numFmtId="0" fontId="10" fillId="0" borderId="0" xfId="0" applyFont="1"/>
    <xf numFmtId="0" fontId="11" fillId="0" borderId="0" xfId="0" applyFont="1" applyAlignment="1">
      <alignment vertical="center"/>
    </xf>
    <xf numFmtId="0" fontId="1" fillId="0" borderId="0" xfId="0" applyFont="1" applyAlignment="1">
      <alignment horizontal="center" vertical="center"/>
    </xf>
    <xf numFmtId="0" fontId="9" fillId="0" borderId="0" xfId="0" applyFont="1"/>
    <xf numFmtId="0" fontId="4" fillId="2" borderId="0" xfId="0" applyFont="1" applyFill="1" applyAlignment="1">
      <alignment horizontal="center" vertical="center"/>
    </xf>
    <xf numFmtId="0" fontId="4" fillId="2" borderId="0" xfId="0" applyFont="1" applyFill="1" applyAlignment="1">
      <alignment horizontal="right" vertical="center"/>
    </xf>
    <xf numFmtId="0" fontId="1" fillId="2" borderId="0" xfId="0" applyFont="1" applyFill="1" applyAlignment="1">
      <alignment horizontal="left" vertical="center"/>
    </xf>
    <xf numFmtId="40" fontId="1" fillId="2" borderId="0" xfId="0" applyNumberFormat="1" applyFont="1" applyFill="1" applyAlignment="1">
      <alignment horizontal="center" vertical="center"/>
    </xf>
    <xf numFmtId="38" fontId="1" fillId="2" borderId="0" xfId="0" applyNumberFormat="1" applyFont="1" applyFill="1" applyAlignment="1">
      <alignment horizontal="left" vertical="center"/>
    </xf>
    <xf numFmtId="165" fontId="7" fillId="2" borderId="0" xfId="0" applyNumberFormat="1" applyFont="1" applyFill="1" applyAlignment="1">
      <alignment horizontal="center"/>
    </xf>
    <xf numFmtId="0" fontId="2" fillId="3" borderId="0" xfId="0" applyFont="1" applyFill="1" applyAlignment="1">
      <alignment horizontal="center" vertical="center"/>
    </xf>
    <xf numFmtId="0" fontId="2" fillId="3" borderId="0" xfId="0" applyFont="1" applyFill="1" applyAlignment="1">
      <alignment horizontal="right" vertical="center"/>
    </xf>
    <xf numFmtId="0" fontId="2" fillId="3" borderId="0" xfId="0" applyFont="1" applyFill="1" applyAlignment="1">
      <alignment horizontal="left" vertical="center"/>
    </xf>
    <xf numFmtId="166" fontId="2" fillId="3" borderId="0" xfId="0" applyNumberFormat="1" applyFont="1" applyFill="1" applyAlignment="1">
      <alignment horizontal="left" vertical="center"/>
    </xf>
    <xf numFmtId="166" fontId="9" fillId="0" borderId="0" xfId="0" applyNumberFormat="1" applyFont="1"/>
    <xf numFmtId="166" fontId="10" fillId="3" borderId="0" xfId="0" applyNumberFormat="1" applyFont="1" applyFill="1"/>
    <xf numFmtId="166" fontId="8" fillId="3" borderId="0" xfId="0" applyNumberFormat="1" applyFont="1" applyFill="1" applyAlignment="1">
      <alignment horizontal="right"/>
    </xf>
    <xf numFmtId="10" fontId="8" fillId="3" borderId="0" xfId="0" applyNumberFormat="1" applyFont="1" applyFill="1" applyAlignment="1">
      <alignment horizontal="right"/>
    </xf>
    <xf numFmtId="0" fontId="13" fillId="0" borderId="0" xfId="0" applyFont="1" applyAlignment="1">
      <alignment horizontal="center" vertical="center"/>
    </xf>
    <xf numFmtId="0" fontId="13" fillId="0" borderId="0" xfId="0" applyFont="1" applyAlignment="1">
      <alignment horizontal="right" vertical="center"/>
    </xf>
    <xf numFmtId="0" fontId="13" fillId="0" borderId="0" xfId="0" applyFont="1" applyAlignment="1">
      <alignment horizontal="left" vertical="center"/>
    </xf>
    <xf numFmtId="166" fontId="13" fillId="0" borderId="0" xfId="0" applyNumberFormat="1" applyFont="1" applyAlignment="1">
      <alignment horizontal="left" vertical="center"/>
    </xf>
    <xf numFmtId="3" fontId="13" fillId="0" borderId="0" xfId="0" applyNumberFormat="1" applyFont="1" applyAlignment="1">
      <alignment horizontal="center" vertical="center"/>
    </xf>
    <xf numFmtId="167" fontId="13" fillId="0" borderId="0" xfId="0" applyNumberFormat="1" applyFont="1" applyAlignment="1">
      <alignment horizontal="left" vertical="center"/>
    </xf>
    <xf numFmtId="166" fontId="9" fillId="5" borderId="0" xfId="0" applyNumberFormat="1" applyFont="1" applyFill="1" applyAlignment="1">
      <alignment horizontal="right"/>
    </xf>
    <xf numFmtId="166" fontId="10" fillId="0" borderId="0" xfId="0" applyNumberFormat="1" applyFont="1"/>
    <xf numFmtId="10" fontId="9" fillId="0" borderId="0" xfId="0" applyNumberFormat="1" applyFont="1" applyAlignment="1">
      <alignment horizontal="right"/>
    </xf>
    <xf numFmtId="0" fontId="9" fillId="0" borderId="0" xfId="0" applyFont="1" applyAlignment="1">
      <alignment horizontal="right"/>
    </xf>
    <xf numFmtId="3" fontId="9" fillId="0" borderId="0" xfId="0" applyNumberFormat="1" applyFont="1" applyAlignment="1">
      <alignment horizontal="center"/>
    </xf>
    <xf numFmtId="167" fontId="9" fillId="0" borderId="0" xfId="0" applyNumberFormat="1" applyFont="1"/>
    <xf numFmtId="166" fontId="14" fillId="0" borderId="0" xfId="0" applyNumberFormat="1" applyFont="1" applyAlignment="1">
      <alignment horizontal="left" vertical="center"/>
    </xf>
    <xf numFmtId="0" fontId="15" fillId="0" borderId="0" xfId="0" applyFont="1"/>
    <xf numFmtId="0" fontId="16" fillId="0" borderId="0" xfId="0" applyFont="1" applyAlignment="1">
      <alignment horizontal="right"/>
    </xf>
    <xf numFmtId="0" fontId="16" fillId="0" borderId="0" xfId="0" applyFont="1"/>
    <xf numFmtId="166" fontId="16" fillId="0" borderId="0" xfId="0" applyNumberFormat="1" applyFont="1"/>
    <xf numFmtId="3" fontId="16" fillId="0" borderId="0" xfId="0" applyNumberFormat="1" applyFont="1" applyAlignment="1">
      <alignment horizontal="center"/>
    </xf>
    <xf numFmtId="167" fontId="16" fillId="0" borderId="0" xfId="0" applyNumberFormat="1" applyFont="1"/>
    <xf numFmtId="166" fontId="16" fillId="5" borderId="0" xfId="0" applyNumberFormat="1" applyFont="1" applyFill="1" applyAlignment="1">
      <alignment horizontal="right"/>
    </xf>
    <xf numFmtId="166" fontId="15" fillId="0" borderId="0" xfId="0" applyNumberFormat="1" applyFont="1"/>
    <xf numFmtId="10" fontId="16" fillId="0" borderId="0" xfId="0" applyNumberFormat="1" applyFont="1" applyAlignment="1">
      <alignment horizontal="right"/>
    </xf>
    <xf numFmtId="166" fontId="16" fillId="0" borderId="0" xfId="0" applyNumberFormat="1" applyFont="1" applyAlignment="1">
      <alignment horizontal="center"/>
    </xf>
    <xf numFmtId="166" fontId="16" fillId="0" borderId="0" xfId="0" applyNumberFormat="1" applyFont="1" applyAlignment="1">
      <alignment horizontal="right"/>
    </xf>
    <xf numFmtId="0" fontId="17" fillId="0" borderId="0" xfId="0" applyFont="1" applyAlignment="1">
      <alignment horizontal="center" vertical="center"/>
    </xf>
    <xf numFmtId="0" fontId="14" fillId="0" borderId="0" xfId="0" applyFont="1" applyAlignment="1">
      <alignment horizontal="right" vertical="center"/>
    </xf>
    <xf numFmtId="0" fontId="14" fillId="0" borderId="0" xfId="0" applyFont="1" applyAlignment="1">
      <alignment horizontal="left" vertical="center"/>
    </xf>
    <xf numFmtId="0" fontId="14" fillId="0" borderId="0" xfId="0" applyFont="1" applyAlignment="1">
      <alignment horizontal="center" vertical="center"/>
    </xf>
    <xf numFmtId="167" fontId="14" fillId="0" borderId="0" xfId="0" applyNumberFormat="1" applyFont="1" applyAlignment="1">
      <alignment horizontal="left" vertical="center"/>
    </xf>
    <xf numFmtId="166" fontId="17" fillId="0" borderId="0" xfId="0" applyNumberFormat="1" applyFont="1" applyAlignment="1">
      <alignment horizontal="left" vertical="center"/>
    </xf>
    <xf numFmtId="166" fontId="14" fillId="0" borderId="0" xfId="0" applyNumberFormat="1" applyFont="1" applyAlignment="1">
      <alignment horizontal="center" vertical="center"/>
    </xf>
    <xf numFmtId="166" fontId="9" fillId="0" borderId="0" xfId="0" applyNumberFormat="1" applyFont="1" applyAlignment="1">
      <alignment horizontal="right"/>
    </xf>
    <xf numFmtId="3" fontId="14" fillId="0" borderId="0" xfId="0" applyNumberFormat="1" applyFont="1" applyAlignment="1">
      <alignment horizontal="center" vertical="center"/>
    </xf>
    <xf numFmtId="0" fontId="8" fillId="3" borderId="0" xfId="0" applyFont="1" applyFill="1" applyAlignment="1">
      <alignment horizontal="center"/>
    </xf>
    <xf numFmtId="0" fontId="10" fillId="3" borderId="0" xfId="0" applyFont="1" applyFill="1"/>
    <xf numFmtId="167" fontId="9" fillId="0" borderId="0" xfId="0" applyNumberFormat="1" applyFont="1" applyAlignment="1">
      <alignment horizontal="right"/>
    </xf>
    <xf numFmtId="166" fontId="16" fillId="4" borderId="0" xfId="0" applyNumberFormat="1" applyFont="1" applyFill="1" applyAlignment="1">
      <alignment horizontal="right"/>
    </xf>
    <xf numFmtId="10" fontId="16" fillId="4" borderId="0" xfId="0" applyNumberFormat="1" applyFont="1" applyFill="1" applyAlignment="1">
      <alignment horizontal="right"/>
    </xf>
    <xf numFmtId="166" fontId="8" fillId="3" borderId="0" xfId="0" applyNumberFormat="1" applyFont="1" applyFill="1"/>
    <xf numFmtId="0" fontId="2" fillId="0" borderId="0" xfId="0" applyFont="1" applyAlignment="1">
      <alignment horizontal="center" vertical="center"/>
    </xf>
    <xf numFmtId="166" fontId="2" fillId="0" borderId="0" xfId="0" applyNumberFormat="1" applyFont="1" applyAlignment="1">
      <alignment horizontal="left" vertical="center"/>
    </xf>
    <xf numFmtId="0" fontId="4" fillId="0" borderId="0" xfId="0" applyFont="1" applyAlignment="1">
      <alignment horizontal="center"/>
    </xf>
    <xf numFmtId="0" fontId="13" fillId="4" borderId="0" xfId="0" applyFont="1" applyFill="1" applyAlignment="1">
      <alignment horizontal="right" vertical="center"/>
    </xf>
    <xf numFmtId="0" fontId="13" fillId="4" borderId="0" xfId="0" applyFont="1" applyFill="1" applyAlignment="1">
      <alignment horizontal="left" vertical="center"/>
    </xf>
    <xf numFmtId="166" fontId="4" fillId="4" borderId="0" xfId="0" applyNumberFormat="1" applyFont="1" applyFill="1" applyAlignment="1">
      <alignment horizontal="right" vertical="center"/>
    </xf>
    <xf numFmtId="3" fontId="13" fillId="4" borderId="0" xfId="0" applyNumberFormat="1" applyFont="1" applyFill="1" applyAlignment="1">
      <alignment horizontal="center" vertical="center"/>
    </xf>
    <xf numFmtId="166" fontId="13" fillId="4" borderId="0" xfId="0" applyNumberFormat="1" applyFont="1" applyFill="1" applyAlignment="1">
      <alignment horizontal="left" vertical="center"/>
    </xf>
    <xf numFmtId="0" fontId="4" fillId="0" borderId="0" xfId="0" applyFont="1" applyAlignment="1">
      <alignment horizontal="right"/>
    </xf>
    <xf numFmtId="0" fontId="4" fillId="0" borderId="0" xfId="0" applyFont="1"/>
    <xf numFmtId="166" fontId="4" fillId="0" borderId="0" xfId="0" applyNumberFormat="1" applyFont="1" applyAlignment="1">
      <alignment horizontal="right"/>
    </xf>
    <xf numFmtId="167" fontId="13" fillId="4" borderId="0" xfId="0" applyNumberFormat="1" applyFont="1" applyFill="1" applyAlignment="1">
      <alignment horizontal="left" vertical="center"/>
    </xf>
    <xf numFmtId="0" fontId="4" fillId="0" borderId="0" xfId="0" applyFont="1" applyAlignment="1">
      <alignment horizontal="right" vertical="center"/>
    </xf>
    <xf numFmtId="166" fontId="4" fillId="0" borderId="0" xfId="0" applyNumberFormat="1" applyFont="1" applyAlignment="1">
      <alignment horizontal="right" vertical="center"/>
    </xf>
    <xf numFmtId="0" fontId="4" fillId="0" borderId="0" xfId="0" applyFont="1" applyAlignment="1">
      <alignment horizontal="center" vertical="center"/>
    </xf>
    <xf numFmtId="166" fontId="9" fillId="0" borderId="0" xfId="0" applyNumberFormat="1" applyFont="1" applyAlignment="1">
      <alignment horizontal="left"/>
    </xf>
    <xf numFmtId="166" fontId="4" fillId="0" borderId="0" xfId="0" applyNumberFormat="1" applyFont="1"/>
    <xf numFmtId="166" fontId="1" fillId="2" borderId="0" xfId="0" applyNumberFormat="1" applyFont="1" applyFill="1" applyAlignment="1">
      <alignment horizontal="left" vertical="center"/>
    </xf>
    <xf numFmtId="166" fontId="10" fillId="2" borderId="0" xfId="0" applyNumberFormat="1" applyFont="1" applyFill="1"/>
    <xf numFmtId="166" fontId="7" fillId="2" borderId="0" xfId="0" applyNumberFormat="1" applyFont="1" applyFill="1" applyAlignment="1">
      <alignment horizontal="right"/>
    </xf>
    <xf numFmtId="10" fontId="7" fillId="2" borderId="0" xfId="0" applyNumberFormat="1" applyFont="1" applyFill="1" applyAlignment="1">
      <alignment horizontal="right"/>
    </xf>
    <xf numFmtId="166" fontId="10" fillId="3" borderId="0" xfId="0" applyNumberFormat="1" applyFont="1" applyFill="1" applyAlignment="1">
      <alignment horizontal="left"/>
    </xf>
    <xf numFmtId="4" fontId="9" fillId="0" borderId="0" xfId="0" applyNumberFormat="1" applyFont="1"/>
    <xf numFmtId="166" fontId="9" fillId="0" borderId="0" xfId="0" applyNumberFormat="1" applyFont="1" applyAlignment="1">
      <alignment horizontal="center"/>
    </xf>
    <xf numFmtId="166" fontId="1" fillId="0" borderId="0" xfId="0" applyNumberFormat="1" applyFont="1" applyAlignment="1">
      <alignment horizontal="left" vertical="center"/>
    </xf>
    <xf numFmtId="166" fontId="4" fillId="0" borderId="0" xfId="0" applyNumberFormat="1" applyFont="1" applyAlignment="1">
      <alignment horizontal="left" vertical="center"/>
    </xf>
    <xf numFmtId="0" fontId="4" fillId="0" borderId="0" xfId="0" applyFont="1" applyAlignment="1">
      <alignment horizontal="left" vertical="center"/>
    </xf>
    <xf numFmtId="0" fontId="18" fillId="4" borderId="0" xfId="0" applyFont="1" applyFill="1" applyAlignment="1">
      <alignment horizontal="left"/>
    </xf>
    <xf numFmtId="0" fontId="8" fillId="3" borderId="1" xfId="0" applyFont="1" applyFill="1" applyBorder="1" applyAlignment="1">
      <alignment horizontal="center" wrapText="1"/>
    </xf>
    <xf numFmtId="0" fontId="10" fillId="3" borderId="1" xfId="0" applyFont="1" applyFill="1" applyBorder="1"/>
    <xf numFmtId="0" fontId="8" fillId="3" borderId="1" xfId="0" applyFont="1" applyFill="1" applyBorder="1" applyAlignment="1">
      <alignment wrapText="1"/>
    </xf>
    <xf numFmtId="0" fontId="9" fillId="0" borderId="0" xfId="0" applyFont="1" applyAlignment="1">
      <alignment horizontal="center"/>
    </xf>
    <xf numFmtId="0" fontId="9" fillId="0" borderId="0" xfId="0" applyFont="1" applyAlignment="1">
      <alignment wrapText="1"/>
    </xf>
    <xf numFmtId="0" fontId="16" fillId="0" borderId="0" xfId="0" applyFont="1" applyAlignment="1">
      <alignment horizontal="center"/>
    </xf>
    <xf numFmtId="0" fontId="16" fillId="0" borderId="0" xfId="0" applyFont="1" applyAlignment="1">
      <alignment wrapText="1"/>
    </xf>
    <xf numFmtId="0" fontId="10" fillId="4" borderId="0" xfId="0" applyFont="1" applyFill="1"/>
    <xf numFmtId="0" fontId="9" fillId="0" borderId="0" xfId="0" applyFont="1" applyAlignment="1">
      <alignment horizontal="center" wrapText="1"/>
    </xf>
    <xf numFmtId="0" fontId="16" fillId="4" borderId="0" xfId="0" applyFont="1" applyFill="1" applyAlignment="1">
      <alignment horizontal="center" wrapText="1"/>
    </xf>
    <xf numFmtId="0" fontId="9" fillId="4" borderId="0" xfId="0" applyFont="1" applyFill="1" applyAlignment="1">
      <alignment horizontal="center" wrapText="1"/>
    </xf>
    <xf numFmtId="0" fontId="10" fillId="2" borderId="1" xfId="0" applyFont="1" applyFill="1" applyBorder="1"/>
    <xf numFmtId="0" fontId="7" fillId="2" borderId="1" xfId="0" applyFont="1" applyFill="1" applyBorder="1" applyAlignment="1">
      <alignment wrapText="1"/>
    </xf>
    <xf numFmtId="4" fontId="9" fillId="0" borderId="0" xfId="0" applyNumberFormat="1" applyFont="1" applyAlignment="1">
      <alignment wrapText="1"/>
    </xf>
    <xf numFmtId="0" fontId="1"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right" vertical="center"/>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right" vertical="center"/>
    </xf>
    <xf numFmtId="166" fontId="2" fillId="3" borderId="1" xfId="0" applyNumberFormat="1" applyFont="1" applyFill="1" applyBorder="1" applyAlignment="1">
      <alignment horizontal="left" vertical="center"/>
    </xf>
    <xf numFmtId="166" fontId="3" fillId="0" borderId="0" xfId="0" applyNumberFormat="1" applyFont="1" applyAlignment="1">
      <alignment horizontal="left" vertical="center"/>
    </xf>
    <xf numFmtId="166" fontId="9" fillId="3" borderId="0" xfId="0" applyNumberFormat="1" applyFont="1" applyFill="1"/>
    <xf numFmtId="10" fontId="8" fillId="3" borderId="0" xfId="0" applyNumberFormat="1" applyFont="1" applyFill="1"/>
    <xf numFmtId="166" fontId="4" fillId="0" borderId="0" xfId="0" applyNumberFormat="1" applyFont="1" applyAlignment="1">
      <alignment vertical="center"/>
    </xf>
    <xf numFmtId="10" fontId="9" fillId="0" borderId="0" xfId="0" applyNumberFormat="1" applyFont="1"/>
    <xf numFmtId="166" fontId="9" fillId="4" borderId="0" xfId="0" applyNumberFormat="1" applyFont="1" applyFill="1"/>
    <xf numFmtId="168" fontId="13" fillId="0" borderId="0" xfId="0" applyNumberFormat="1" applyFont="1" applyAlignment="1">
      <alignment horizontal="left" vertical="center"/>
    </xf>
    <xf numFmtId="167" fontId="10" fillId="0" borderId="0" xfId="0" applyNumberFormat="1" applyFont="1"/>
    <xf numFmtId="0" fontId="3" fillId="2" borderId="1" xfId="0" applyFont="1" applyFill="1" applyBorder="1" applyAlignment="1">
      <alignment horizontal="center" vertical="center"/>
    </xf>
    <xf numFmtId="0" fontId="3" fillId="2" borderId="1" xfId="0" applyFont="1" applyFill="1" applyBorder="1" applyAlignment="1">
      <alignment horizontal="right" vertical="center"/>
    </xf>
    <xf numFmtId="166" fontId="1" fillId="2" borderId="1" xfId="0" applyNumberFormat="1" applyFont="1" applyFill="1" applyBorder="1" applyAlignment="1">
      <alignment horizontal="left" vertical="center"/>
    </xf>
    <xf numFmtId="166" fontId="9" fillId="2" borderId="0" xfId="0" applyNumberFormat="1" applyFont="1" applyFill="1"/>
    <xf numFmtId="166" fontId="19" fillId="2" borderId="0" xfId="0" applyNumberFormat="1" applyFont="1" applyFill="1"/>
    <xf numFmtId="10" fontId="19" fillId="2" borderId="0" xfId="0" applyNumberFormat="1" applyFont="1" applyFill="1"/>
    <xf numFmtId="10" fontId="9" fillId="4" borderId="0" xfId="0" applyNumberFormat="1" applyFont="1" applyFill="1"/>
    <xf numFmtId="166" fontId="7" fillId="2" borderId="0" xfId="0" applyNumberFormat="1" applyFont="1" applyFill="1"/>
    <xf numFmtId="0" fontId="10" fillId="3" borderId="9" xfId="0" applyFont="1" applyFill="1" applyBorder="1"/>
    <xf numFmtId="0" fontId="9" fillId="4" borderId="0" xfId="0" applyFont="1" applyFill="1" applyAlignment="1">
      <alignment horizontal="right" wrapText="1"/>
    </xf>
    <xf numFmtId="0" fontId="9" fillId="0" borderId="0" xfId="0" applyFont="1" applyAlignment="1">
      <alignment horizontal="right" wrapText="1"/>
    </xf>
    <xf numFmtId="4" fontId="7" fillId="2" borderId="1" xfId="0" applyNumberFormat="1" applyFont="1" applyFill="1" applyBorder="1" applyAlignment="1">
      <alignment wrapText="1"/>
    </xf>
    <xf numFmtId="165" fontId="8" fillId="3" borderId="0" xfId="0" applyNumberFormat="1" applyFont="1" applyFill="1" applyAlignment="1">
      <alignment horizontal="center" vertical="top"/>
    </xf>
    <xf numFmtId="165" fontId="10" fillId="3" borderId="0" xfId="0" applyNumberFormat="1" applyFont="1" applyFill="1"/>
    <xf numFmtId="167" fontId="8" fillId="3" borderId="1" xfId="0" applyNumberFormat="1" applyFont="1" applyFill="1" applyBorder="1"/>
    <xf numFmtId="165" fontId="9" fillId="0" borderId="0" xfId="0" applyNumberFormat="1" applyFont="1" applyAlignment="1">
      <alignment vertical="top"/>
    </xf>
    <xf numFmtId="168" fontId="9" fillId="0" borderId="0" xfId="0" applyNumberFormat="1" applyFont="1"/>
    <xf numFmtId="169" fontId="9" fillId="0" borderId="0" xfId="0" applyNumberFormat="1" applyFont="1" applyAlignment="1">
      <alignment horizontal="right"/>
    </xf>
    <xf numFmtId="167" fontId="20" fillId="3" borderId="1" xfId="0" applyNumberFormat="1" applyFont="1" applyFill="1" applyBorder="1"/>
    <xf numFmtId="165" fontId="9" fillId="0" borderId="0" xfId="0" applyNumberFormat="1" applyFont="1" applyAlignment="1">
      <alignment vertical="top" wrapText="1"/>
    </xf>
    <xf numFmtId="165" fontId="8" fillId="3" borderId="0" xfId="0" applyNumberFormat="1" applyFont="1" applyFill="1" applyAlignment="1">
      <alignment horizontal="center"/>
    </xf>
    <xf numFmtId="4" fontId="8" fillId="3" borderId="0" xfId="0" applyNumberFormat="1" applyFont="1" applyFill="1" applyAlignment="1">
      <alignment horizontal="center"/>
    </xf>
    <xf numFmtId="169" fontId="8" fillId="3" borderId="0" xfId="0" applyNumberFormat="1" applyFont="1" applyFill="1" applyAlignment="1">
      <alignment horizontal="right"/>
    </xf>
    <xf numFmtId="0" fontId="13" fillId="0" borderId="0" xfId="0" applyFont="1"/>
    <xf numFmtId="165" fontId="7" fillId="2" borderId="0" xfId="0" applyNumberFormat="1" applyFont="1" applyFill="1" applyAlignment="1">
      <alignment horizontal="center" vertical="top"/>
    </xf>
    <xf numFmtId="165" fontId="7" fillId="2" borderId="0" xfId="0" applyNumberFormat="1" applyFont="1" applyFill="1" applyAlignment="1">
      <alignment horizontal="right" vertical="top"/>
    </xf>
    <xf numFmtId="165" fontId="10" fillId="0" borderId="0" xfId="0" applyNumberFormat="1" applyFont="1" applyAlignment="1">
      <alignment vertical="top"/>
    </xf>
    <xf numFmtId="4" fontId="10" fillId="0" borderId="0" xfId="0" applyNumberFormat="1" applyFont="1"/>
    <xf numFmtId="0" fontId="1" fillId="2" borderId="0" xfId="0" applyFont="1" applyFill="1" applyAlignment="1">
      <alignment horizontal="center" vertical="center"/>
    </xf>
    <xf numFmtId="0" fontId="0" fillId="0" borderId="0" xfId="0"/>
    <xf numFmtId="0" fontId="6" fillId="0" borderId="0" xfId="0" applyFont="1" applyAlignment="1">
      <alignment vertical="center" wrapText="1"/>
    </xf>
    <xf numFmtId="0" fontId="7" fillId="2" borderId="0" xfId="0" applyFont="1" applyFill="1" applyAlignment="1">
      <alignment horizontal="center"/>
    </xf>
    <xf numFmtId="0" fontId="10" fillId="2" borderId="0" xfId="0" applyFont="1" applyFill="1"/>
    <xf numFmtId="165" fontId="7" fillId="2" borderId="3" xfId="0" applyNumberFormat="1" applyFont="1" applyFill="1" applyBorder="1" applyAlignment="1">
      <alignment horizontal="center" wrapText="1"/>
    </xf>
    <xf numFmtId="0" fontId="12" fillId="0" borderId="4" xfId="0" applyFont="1" applyBorder="1"/>
    <xf numFmtId="0" fontId="2" fillId="3" borderId="0" xfId="0" applyFont="1" applyFill="1" applyAlignment="1">
      <alignment horizontal="left" vertical="center"/>
    </xf>
    <xf numFmtId="0" fontId="1" fillId="2" borderId="0" xfId="0" applyFont="1" applyFill="1" applyAlignment="1">
      <alignment horizontal="left" vertical="center"/>
    </xf>
    <xf numFmtId="0" fontId="8" fillId="3" borderId="0" xfId="0" applyFont="1" applyFill="1"/>
    <xf numFmtId="0" fontId="7" fillId="2" borderId="3" xfId="0" applyFont="1" applyFill="1" applyBorder="1" applyAlignment="1">
      <alignment horizontal="center" wrapText="1"/>
    </xf>
    <xf numFmtId="0" fontId="2" fillId="3" borderId="3" xfId="0" applyFont="1" applyFill="1" applyBorder="1" applyAlignment="1">
      <alignment horizontal="left" vertical="center"/>
    </xf>
    <xf numFmtId="0" fontId="1" fillId="2" borderId="3" xfId="0" applyFont="1" applyFill="1" applyBorder="1" applyAlignment="1">
      <alignment horizontal="left" vertical="center"/>
    </xf>
    <xf numFmtId="0" fontId="1" fillId="2" borderId="5" xfId="0" applyFont="1" applyFill="1" applyBorder="1" applyAlignment="1">
      <alignment horizontal="left" vertical="center"/>
    </xf>
    <xf numFmtId="0" fontId="12" fillId="0" borderId="6" xfId="0" applyFont="1" applyBorder="1"/>
    <xf numFmtId="0" fontId="1" fillId="2" borderId="3" xfId="0" applyFont="1" applyFill="1" applyBorder="1" applyAlignment="1">
      <alignment horizontal="center" vertical="center"/>
    </xf>
    <xf numFmtId="0" fontId="7" fillId="2" borderId="7" xfId="0" applyFont="1" applyFill="1" applyBorder="1" applyAlignment="1">
      <alignment horizontal="center" wrapText="1"/>
    </xf>
    <xf numFmtId="0" fontId="12" fillId="0" borderId="7" xfId="0" applyFont="1" applyBorder="1"/>
    <xf numFmtId="0" fontId="12" fillId="0" borderId="8" xfId="0" applyFont="1" applyBorder="1"/>
    <xf numFmtId="165" fontId="7" fillId="2" borderId="0" xfId="0" applyNumberFormat="1" applyFont="1" applyFill="1" applyAlignment="1">
      <alignment horizont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E5D"/>
    <outlinePr summaryBelow="0" summaryRight="0"/>
  </sheetPr>
  <dimension ref="A1:B999"/>
  <sheetViews>
    <sheetView tabSelected="1" workbookViewId="0">
      <selection sqref="A1:B1"/>
    </sheetView>
  </sheetViews>
  <sheetFormatPr baseColWidth="10" defaultColWidth="14.3984375" defaultRowHeight="15" customHeight="1" x14ac:dyDescent="0.2"/>
  <cols>
    <col min="1" max="1" width="50" customWidth="1"/>
    <col min="2" max="2" width="39.3984375" customWidth="1"/>
  </cols>
  <sheetData>
    <row r="1" spans="1:2" ht="16.5" customHeight="1" x14ac:dyDescent="0.2">
      <c r="A1" s="157" t="s">
        <v>0</v>
      </c>
      <c r="B1" s="158"/>
    </row>
    <row r="2" spans="1:2" ht="15.75" customHeight="1" x14ac:dyDescent="0.2">
      <c r="A2" s="2" t="s">
        <v>1</v>
      </c>
      <c r="B2" s="3"/>
    </row>
    <row r="3" spans="1:2" ht="15.75" customHeight="1" x14ac:dyDescent="0.2">
      <c r="A3" s="4" t="s">
        <v>2</v>
      </c>
      <c r="B3" s="5">
        <v>45262</v>
      </c>
    </row>
    <row r="4" spans="1:2" ht="15.75" customHeight="1" x14ac:dyDescent="0.2">
      <c r="A4" s="4" t="s">
        <v>3</v>
      </c>
      <c r="B4" s="5">
        <v>45585</v>
      </c>
    </row>
    <row r="5" spans="1:2" ht="15.75" customHeight="1" x14ac:dyDescent="0.2">
      <c r="A5" s="4" t="s">
        <v>4</v>
      </c>
      <c r="B5" s="6" t="s">
        <v>5</v>
      </c>
    </row>
    <row r="6" spans="1:2" ht="15.75" customHeight="1" x14ac:dyDescent="0.2">
      <c r="A6" s="7" t="s">
        <v>6</v>
      </c>
      <c r="B6" s="7" t="s">
        <v>7</v>
      </c>
    </row>
    <row r="7" spans="1:2" ht="15.75" customHeight="1" x14ac:dyDescent="0.2">
      <c r="A7" s="7" t="s">
        <v>8</v>
      </c>
      <c r="B7" s="7" t="s">
        <v>9</v>
      </c>
    </row>
    <row r="8" spans="1:2" ht="15.75" customHeight="1" x14ac:dyDescent="0.2">
      <c r="A8" s="8"/>
      <c r="B8" s="9"/>
    </row>
    <row r="9" spans="1:2" ht="15.75" customHeight="1" x14ac:dyDescent="0.2">
      <c r="A9" s="159"/>
      <c r="B9" s="158"/>
    </row>
    <row r="10" spans="1:2" ht="15.75" customHeight="1" x14ac:dyDescent="0.2">
      <c r="A10" s="160" t="s">
        <v>10</v>
      </c>
      <c r="B10" s="158"/>
    </row>
    <row r="11" spans="1:2" ht="15.75" customHeight="1" x14ac:dyDescent="0.2">
      <c r="A11" s="11" t="s">
        <v>11</v>
      </c>
      <c r="B11" s="12">
        <f>Lasten!G95</f>
        <v>52475.467999999993</v>
      </c>
    </row>
    <row r="12" spans="1:2" ht="15.75" customHeight="1" x14ac:dyDescent="0.2">
      <c r="A12" s="11" t="s">
        <v>12</v>
      </c>
      <c r="B12" s="13">
        <f>Baten!G40</f>
        <v>52475.467999999993</v>
      </c>
    </row>
    <row r="13" spans="1:2" ht="15.75" customHeight="1" x14ac:dyDescent="0.2">
      <c r="A13" s="11" t="s">
        <v>13</v>
      </c>
      <c r="B13" s="13">
        <f>B12-B11</f>
        <v>0</v>
      </c>
    </row>
    <row r="14" spans="1:2" ht="15.75" customHeight="1" x14ac:dyDescent="0.2">
      <c r="A14" s="161"/>
      <c r="B14" s="158"/>
    </row>
    <row r="15" spans="1:2" ht="15.75" customHeight="1" x14ac:dyDescent="0.2">
      <c r="A15" s="14"/>
      <c r="B15" s="14"/>
    </row>
    <row r="16" spans="1:2" ht="15.75" customHeight="1" x14ac:dyDescent="0.2">
      <c r="A16" s="160" t="s">
        <v>14</v>
      </c>
      <c r="B16" s="158"/>
    </row>
    <row r="17" spans="1:2" ht="15.75" customHeight="1" x14ac:dyDescent="0.2">
      <c r="A17" s="11" t="s">
        <v>11</v>
      </c>
      <c r="B17" s="13">
        <f>Lasten!J95</f>
        <v>42252.959999999999</v>
      </c>
    </row>
    <row r="18" spans="1:2" ht="15.75" customHeight="1" x14ac:dyDescent="0.2">
      <c r="A18" s="11" t="s">
        <v>12</v>
      </c>
      <c r="B18" s="13">
        <f>Baten!J40</f>
        <v>45834.590000000004</v>
      </c>
    </row>
    <row r="19" spans="1:2" ht="15.75" customHeight="1" x14ac:dyDescent="0.2">
      <c r="A19" s="11" t="s">
        <v>13</v>
      </c>
      <c r="B19" s="13">
        <f>B18-B17</f>
        <v>3581.6300000000047</v>
      </c>
    </row>
    <row r="20" spans="1:2" ht="15.75" customHeight="1" x14ac:dyDescent="0.2">
      <c r="A20" s="161"/>
      <c r="B20" s="158"/>
    </row>
    <row r="21" spans="1:2" ht="15.75" customHeight="1" x14ac:dyDescent="0.2">
      <c r="A21" s="15"/>
      <c r="B21" s="15"/>
    </row>
    <row r="22" spans="1:2" ht="15.75" customHeight="1" x14ac:dyDescent="0.2">
      <c r="A22" s="15"/>
      <c r="B22" s="15"/>
    </row>
    <row r="23" spans="1:2" ht="15.75" customHeight="1" x14ac:dyDescent="0.2">
      <c r="A23" s="15"/>
      <c r="B23" s="15"/>
    </row>
    <row r="24" spans="1:2" ht="15.75" customHeight="1" x14ac:dyDescent="0.2">
      <c r="A24" s="15" t="s">
        <v>15</v>
      </c>
      <c r="B24" s="15"/>
    </row>
    <row r="25" spans="1:2" ht="15.75" customHeight="1" x14ac:dyDescent="0.2">
      <c r="A25" s="15"/>
      <c r="B25" s="15"/>
    </row>
    <row r="26" spans="1:2" ht="15.75" customHeight="1" x14ac:dyDescent="0.2">
      <c r="A26" s="15"/>
      <c r="B26" s="15"/>
    </row>
    <row r="27" spans="1:2" ht="15.75" customHeight="1" x14ac:dyDescent="0.2">
      <c r="A27" s="15"/>
      <c r="B27" s="15"/>
    </row>
    <row r="28" spans="1:2" ht="15.75" customHeight="1" x14ac:dyDescent="0.2">
      <c r="A28" s="15"/>
      <c r="B28" s="15"/>
    </row>
    <row r="29" spans="1:2" ht="15.75" customHeight="1" x14ac:dyDescent="0.2">
      <c r="A29" s="15"/>
      <c r="B29" s="15"/>
    </row>
    <row r="30" spans="1:2" ht="15.75" customHeight="1" x14ac:dyDescent="0.2">
      <c r="A30" s="15"/>
      <c r="B30" s="15"/>
    </row>
    <row r="31" spans="1:2" ht="15.75" customHeight="1" x14ac:dyDescent="0.2">
      <c r="A31" s="15"/>
      <c r="B31" s="15"/>
    </row>
    <row r="32" spans="1:2" ht="15.75" customHeight="1" x14ac:dyDescent="0.2">
      <c r="A32" s="15"/>
      <c r="B32" s="15"/>
    </row>
    <row r="33" spans="1:2" ht="15.75" customHeight="1" x14ac:dyDescent="0.2">
      <c r="A33" s="15"/>
      <c r="B33" s="15"/>
    </row>
    <row r="34" spans="1:2" ht="15.75" customHeight="1" x14ac:dyDescent="0.2">
      <c r="A34" s="15"/>
      <c r="B34" s="15"/>
    </row>
    <row r="35" spans="1:2" ht="15.75" customHeight="1" x14ac:dyDescent="0.2"/>
    <row r="36" spans="1:2" ht="15.75" customHeight="1" x14ac:dyDescent="0.2"/>
    <row r="37" spans="1:2" ht="15.75" customHeight="1" x14ac:dyDescent="0.2"/>
    <row r="38" spans="1:2" ht="15.75" customHeight="1" x14ac:dyDescent="0.2"/>
    <row r="39" spans="1:2" ht="15.75" customHeight="1" x14ac:dyDescent="0.2"/>
    <row r="40" spans="1:2" ht="15.75" customHeight="1" x14ac:dyDescent="0.2"/>
    <row r="41" spans="1:2" ht="15.75" customHeight="1" x14ac:dyDescent="0.2"/>
    <row r="42" spans="1:2" ht="15.75" customHeight="1" x14ac:dyDescent="0.2"/>
    <row r="43" spans="1:2" ht="15.75" customHeight="1" x14ac:dyDescent="0.2"/>
    <row r="44" spans="1:2" ht="15.75" customHeight="1" x14ac:dyDescent="0.2"/>
    <row r="45" spans="1:2" ht="15.75" customHeight="1" x14ac:dyDescent="0.2"/>
    <row r="46" spans="1:2" ht="15.75" customHeight="1" x14ac:dyDescent="0.2"/>
    <row r="47" spans="1:2" ht="15.75" customHeight="1" x14ac:dyDescent="0.2"/>
    <row r="48" spans="1:2"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6">
    <mergeCell ref="A20:B20"/>
    <mergeCell ref="A1:B1"/>
    <mergeCell ref="A9:B9"/>
    <mergeCell ref="A10:B10"/>
    <mergeCell ref="A14:B14"/>
    <mergeCell ref="A16:B16"/>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E5D"/>
    <outlinePr summaryBelow="0" summaryRight="0"/>
  </sheetPr>
  <dimension ref="A1:Z983"/>
  <sheetViews>
    <sheetView workbookViewId="0"/>
  </sheetViews>
  <sheetFormatPr baseColWidth="10" defaultColWidth="14.3984375" defaultRowHeight="15" customHeight="1" x14ac:dyDescent="0.2"/>
  <cols>
    <col min="1" max="1" width="3.796875" customWidth="1"/>
    <col min="2" max="2" width="3.19921875" customWidth="1"/>
    <col min="3" max="3" width="61.3984375" customWidth="1"/>
    <col min="4" max="4" width="11.796875" customWidth="1"/>
    <col min="5" max="5" width="6.796875" customWidth="1"/>
    <col min="6" max="6" width="11.796875" customWidth="1"/>
    <col min="7" max="7" width="12.3984375" customWidth="1"/>
    <col min="8" max="8" width="4.796875" customWidth="1"/>
  </cols>
  <sheetData>
    <row r="1" spans="1:26" ht="15.75" customHeight="1" x14ac:dyDescent="0.2">
      <c r="A1" s="16"/>
      <c r="B1" s="1"/>
      <c r="C1" s="157" t="s">
        <v>0</v>
      </c>
      <c r="D1" s="158"/>
      <c r="E1" s="158"/>
      <c r="F1" s="158"/>
      <c r="G1" s="158"/>
      <c r="H1" s="158"/>
      <c r="I1" s="158"/>
      <c r="J1" s="158"/>
      <c r="K1" s="158"/>
      <c r="L1" s="17"/>
      <c r="M1" s="17"/>
      <c r="N1" s="17"/>
      <c r="O1" s="17"/>
      <c r="P1" s="17"/>
      <c r="Q1" s="17"/>
      <c r="R1" s="17"/>
      <c r="S1" s="17"/>
      <c r="T1" s="17"/>
      <c r="U1" s="17"/>
      <c r="V1" s="17"/>
      <c r="W1" s="17"/>
      <c r="X1" s="17"/>
      <c r="Y1" s="17"/>
      <c r="Z1" s="17"/>
    </row>
    <row r="2" spans="1:26" ht="15.75" customHeight="1" x14ac:dyDescent="0.2">
      <c r="A2" s="157" t="s">
        <v>16</v>
      </c>
      <c r="B2" s="158"/>
      <c r="C2" s="158"/>
      <c r="D2" s="158"/>
      <c r="E2" s="158"/>
      <c r="F2" s="158"/>
      <c r="G2" s="158"/>
      <c r="H2" s="17"/>
      <c r="I2" s="162" t="s">
        <v>17</v>
      </c>
      <c r="J2" s="163"/>
      <c r="K2" s="163"/>
      <c r="L2" s="17"/>
      <c r="M2" s="17"/>
      <c r="N2" s="17"/>
      <c r="O2" s="17"/>
      <c r="P2" s="17"/>
      <c r="Q2" s="17"/>
      <c r="R2" s="17"/>
      <c r="S2" s="17"/>
      <c r="T2" s="17"/>
      <c r="U2" s="17"/>
      <c r="V2" s="17"/>
      <c r="W2" s="17"/>
      <c r="X2" s="17"/>
      <c r="Y2" s="17"/>
      <c r="Z2" s="17"/>
    </row>
    <row r="3" spans="1:26" ht="15.75" customHeight="1" x14ac:dyDescent="0.2">
      <c r="A3" s="18"/>
      <c r="B3" s="19"/>
      <c r="C3" s="20" t="s">
        <v>18</v>
      </c>
      <c r="D3" s="21" t="s">
        <v>19</v>
      </c>
      <c r="E3" s="22" t="s">
        <v>20</v>
      </c>
      <c r="F3" s="21" t="s">
        <v>21</v>
      </c>
      <c r="G3" s="21" t="s">
        <v>22</v>
      </c>
      <c r="H3" s="17"/>
      <c r="I3" s="23" t="s">
        <v>23</v>
      </c>
      <c r="J3" s="23" t="s">
        <v>22</v>
      </c>
      <c r="K3" s="10" t="s">
        <v>24</v>
      </c>
      <c r="L3" s="17"/>
      <c r="M3" s="17"/>
      <c r="N3" s="17"/>
      <c r="O3" s="17"/>
      <c r="P3" s="17"/>
      <c r="Q3" s="17"/>
      <c r="R3" s="17"/>
      <c r="S3" s="17"/>
      <c r="T3" s="17"/>
      <c r="U3" s="17"/>
      <c r="V3" s="17"/>
      <c r="W3" s="17"/>
      <c r="X3" s="17"/>
      <c r="Y3" s="17"/>
      <c r="Z3" s="17"/>
    </row>
    <row r="4" spans="1:26" ht="15.75" customHeight="1" x14ac:dyDescent="0.2">
      <c r="A4" s="24" t="s">
        <v>25</v>
      </c>
      <c r="B4" s="25"/>
      <c r="C4" s="164" t="s">
        <v>26</v>
      </c>
      <c r="D4" s="158"/>
      <c r="E4" s="158"/>
      <c r="F4" s="158"/>
      <c r="G4" s="27">
        <f>SUM(F5,F6)</f>
        <v>1238.7200000000003</v>
      </c>
      <c r="H4" s="28"/>
      <c r="I4" s="29"/>
      <c r="J4" s="30">
        <f>SUM(I5:I6)</f>
        <v>988.26</v>
      </c>
      <c r="K4" s="31">
        <f>J4/G4</f>
        <v>0.79780741410488232</v>
      </c>
      <c r="L4" s="17"/>
      <c r="M4" s="17"/>
      <c r="N4" s="17"/>
      <c r="O4" s="17"/>
      <c r="P4" s="17"/>
      <c r="Q4" s="17"/>
      <c r="R4" s="17"/>
      <c r="S4" s="17"/>
      <c r="T4" s="17"/>
      <c r="U4" s="17"/>
      <c r="V4" s="17"/>
      <c r="W4" s="17"/>
      <c r="X4" s="17"/>
      <c r="Y4" s="17"/>
      <c r="Z4" s="17"/>
    </row>
    <row r="5" spans="1:26" ht="15.75" customHeight="1" x14ac:dyDescent="0.2">
      <c r="A5" s="32"/>
      <c r="B5" s="33">
        <v>1</v>
      </c>
      <c r="C5" s="34" t="s">
        <v>27</v>
      </c>
      <c r="D5" s="35">
        <v>50</v>
      </c>
      <c r="E5" s="36">
        <v>1</v>
      </c>
      <c r="F5" s="37">
        <f t="shared" ref="F5:F8" si="0">D5*E5</f>
        <v>50</v>
      </c>
      <c r="G5" s="35"/>
      <c r="H5" s="28"/>
      <c r="I5" s="38">
        <v>0</v>
      </c>
      <c r="J5" s="39"/>
      <c r="K5" s="40">
        <f t="shared" ref="K5:K8" si="1">I5/F5</f>
        <v>0</v>
      </c>
      <c r="L5" s="17"/>
      <c r="M5" s="17"/>
      <c r="N5" s="17"/>
      <c r="O5" s="17"/>
      <c r="P5" s="17"/>
      <c r="Q5" s="17"/>
      <c r="R5" s="17"/>
      <c r="S5" s="17"/>
      <c r="T5" s="17"/>
      <c r="U5" s="17"/>
      <c r="V5" s="17"/>
      <c r="W5" s="17"/>
      <c r="X5" s="17"/>
      <c r="Y5" s="17"/>
      <c r="Z5" s="17"/>
    </row>
    <row r="6" spans="1:26" ht="15.75" customHeight="1" x14ac:dyDescent="0.2">
      <c r="A6" s="14"/>
      <c r="B6" s="41">
        <v>2</v>
      </c>
      <c r="C6" s="17" t="s">
        <v>28</v>
      </c>
      <c r="D6" s="28">
        <f>SUM(F7:F9)</f>
        <v>1188.7200000000003</v>
      </c>
      <c r="E6" s="42">
        <v>1</v>
      </c>
      <c r="F6" s="43">
        <f t="shared" si="0"/>
        <v>1188.7200000000003</v>
      </c>
      <c r="G6" s="44"/>
      <c r="H6" s="28"/>
      <c r="I6" s="38">
        <f>SUM(I7:I9)</f>
        <v>988.26</v>
      </c>
      <c r="J6" s="39"/>
      <c r="K6" s="40">
        <f t="shared" si="1"/>
        <v>0.83136482939632528</v>
      </c>
      <c r="L6" s="17"/>
      <c r="M6" s="17"/>
      <c r="N6" s="17"/>
      <c r="O6" s="17"/>
      <c r="P6" s="17"/>
      <c r="Q6" s="17"/>
      <c r="R6" s="17"/>
      <c r="S6" s="17"/>
      <c r="T6" s="17"/>
      <c r="U6" s="17"/>
      <c r="V6" s="17"/>
      <c r="W6" s="17"/>
      <c r="X6" s="17"/>
      <c r="Y6" s="17"/>
      <c r="Z6" s="17"/>
    </row>
    <row r="7" spans="1:26" ht="15.75" customHeight="1" x14ac:dyDescent="0.2">
      <c r="A7" s="45"/>
      <c r="B7" s="46" t="s">
        <v>29</v>
      </c>
      <c r="C7" s="47" t="s">
        <v>30</v>
      </c>
      <c r="D7" s="48">
        <v>79.760000000000005</v>
      </c>
      <c r="E7" s="49">
        <v>12</v>
      </c>
      <c r="F7" s="50">
        <f t="shared" si="0"/>
        <v>957.12000000000012</v>
      </c>
      <c r="G7" s="44"/>
      <c r="H7" s="48"/>
      <c r="I7" s="51">
        <v>607.70000000000005</v>
      </c>
      <c r="J7" s="52"/>
      <c r="K7" s="53">
        <f t="shared" si="1"/>
        <v>0.63492561016382476</v>
      </c>
      <c r="L7" s="47"/>
      <c r="M7" s="47"/>
      <c r="N7" s="47"/>
      <c r="O7" s="47"/>
      <c r="P7" s="47"/>
      <c r="Q7" s="47"/>
      <c r="R7" s="47"/>
      <c r="S7" s="47"/>
      <c r="T7" s="47"/>
      <c r="U7" s="47"/>
      <c r="V7" s="47"/>
      <c r="W7" s="47"/>
      <c r="X7" s="47"/>
      <c r="Y7" s="47"/>
      <c r="Z7" s="47"/>
    </row>
    <row r="8" spans="1:26" ht="15.75" customHeight="1" x14ac:dyDescent="0.2">
      <c r="A8" s="45"/>
      <c r="B8" s="46" t="s">
        <v>29</v>
      </c>
      <c r="C8" s="47" t="s">
        <v>31</v>
      </c>
      <c r="D8" s="48">
        <v>19.3</v>
      </c>
      <c r="E8" s="49">
        <v>12</v>
      </c>
      <c r="F8" s="50">
        <f t="shared" si="0"/>
        <v>231.60000000000002</v>
      </c>
      <c r="G8" s="44"/>
      <c r="H8" s="48"/>
      <c r="I8" s="51">
        <v>225.61</v>
      </c>
      <c r="J8" s="52"/>
      <c r="K8" s="53">
        <f t="shared" si="1"/>
        <v>0.97413644214162343</v>
      </c>
      <c r="L8" s="47"/>
      <c r="M8" s="47"/>
      <c r="N8" s="47"/>
      <c r="O8" s="47"/>
      <c r="P8" s="47"/>
      <c r="Q8" s="47"/>
      <c r="R8" s="47"/>
      <c r="S8" s="47"/>
      <c r="T8" s="47"/>
      <c r="U8" s="47"/>
      <c r="V8" s="47"/>
      <c r="W8" s="47"/>
      <c r="X8" s="47"/>
      <c r="Y8" s="47"/>
      <c r="Z8" s="47"/>
    </row>
    <row r="9" spans="1:26" ht="15.75" customHeight="1" x14ac:dyDescent="0.2">
      <c r="A9" s="45"/>
      <c r="B9" s="46" t="s">
        <v>29</v>
      </c>
      <c r="C9" s="47" t="s">
        <v>32</v>
      </c>
      <c r="D9" s="48">
        <v>0</v>
      </c>
      <c r="E9" s="54">
        <v>0</v>
      </c>
      <c r="F9" s="48">
        <v>0</v>
      </c>
      <c r="G9" s="44"/>
      <c r="H9" s="48"/>
      <c r="I9" s="55">
        <f>9.95+145</f>
        <v>154.94999999999999</v>
      </c>
      <c r="J9" s="52"/>
      <c r="K9" s="53">
        <v>0</v>
      </c>
      <c r="L9" s="47"/>
      <c r="M9" s="47"/>
      <c r="N9" s="47"/>
      <c r="O9" s="47"/>
      <c r="P9" s="47"/>
      <c r="Q9" s="47"/>
      <c r="R9" s="47"/>
      <c r="S9" s="47"/>
      <c r="T9" s="47"/>
      <c r="U9" s="47"/>
      <c r="V9" s="47"/>
      <c r="W9" s="47"/>
      <c r="X9" s="47"/>
      <c r="Y9" s="47"/>
      <c r="Z9" s="47"/>
    </row>
    <row r="10" spans="1:26" ht="15.75" customHeight="1" x14ac:dyDescent="0.2">
      <c r="A10" s="24" t="s">
        <v>33</v>
      </c>
      <c r="B10" s="25"/>
      <c r="C10" s="164" t="s">
        <v>34</v>
      </c>
      <c r="D10" s="158"/>
      <c r="E10" s="158"/>
      <c r="F10" s="158"/>
      <c r="G10" s="27">
        <f>SUM(F11:F13)</f>
        <v>2115.35</v>
      </c>
      <c r="H10" s="28"/>
      <c r="I10" s="29"/>
      <c r="J10" s="30">
        <f>SUM(I11:I13)</f>
        <v>2413.9499999999998</v>
      </c>
      <c r="K10" s="31">
        <f>J10/G10</f>
        <v>1.1411586735055663</v>
      </c>
      <c r="L10" s="17"/>
      <c r="M10" s="17"/>
      <c r="N10" s="17"/>
      <c r="O10" s="17"/>
      <c r="P10" s="17"/>
      <c r="Q10" s="17"/>
      <c r="R10" s="17"/>
      <c r="S10" s="17"/>
      <c r="T10" s="17"/>
      <c r="U10" s="17"/>
      <c r="V10" s="17"/>
      <c r="W10" s="17"/>
      <c r="X10" s="17"/>
      <c r="Y10" s="17"/>
      <c r="Z10" s="17"/>
    </row>
    <row r="11" spans="1:26" ht="15.75" customHeight="1" x14ac:dyDescent="0.2">
      <c r="A11" s="32"/>
      <c r="B11" s="33">
        <v>1</v>
      </c>
      <c r="C11" s="34" t="s">
        <v>35</v>
      </c>
      <c r="D11" s="35">
        <v>975.74</v>
      </c>
      <c r="E11" s="36">
        <v>1</v>
      </c>
      <c r="F11" s="37">
        <f t="shared" ref="F11:F15" si="2">D11*E11</f>
        <v>975.74</v>
      </c>
      <c r="G11" s="35"/>
      <c r="H11" s="28"/>
      <c r="I11" s="38">
        <v>950.21</v>
      </c>
      <c r="J11" s="39"/>
      <c r="K11" s="40">
        <f t="shared" ref="K11:K15" si="3">I11/F11</f>
        <v>0.97383524299506019</v>
      </c>
      <c r="L11" s="17"/>
      <c r="M11" s="17"/>
      <c r="N11" s="17"/>
      <c r="O11" s="17"/>
      <c r="P11" s="17"/>
      <c r="Q11" s="17"/>
      <c r="R11" s="17"/>
      <c r="S11" s="17"/>
      <c r="T11" s="17"/>
      <c r="U11" s="17"/>
      <c r="V11" s="17"/>
      <c r="W11" s="17"/>
      <c r="X11" s="17"/>
      <c r="Y11" s="17"/>
      <c r="Z11" s="17"/>
    </row>
    <row r="12" spans="1:26" ht="15.75" customHeight="1" x14ac:dyDescent="0.2">
      <c r="A12" s="32"/>
      <c r="B12" s="33">
        <v>2</v>
      </c>
      <c r="C12" s="34" t="s">
        <v>36</v>
      </c>
      <c r="D12" s="35">
        <v>364</v>
      </c>
      <c r="E12" s="36">
        <v>1</v>
      </c>
      <c r="F12" s="37">
        <f t="shared" si="2"/>
        <v>364</v>
      </c>
      <c r="G12" s="35"/>
      <c r="H12" s="28"/>
      <c r="I12" s="38">
        <v>646.99</v>
      </c>
      <c r="J12" s="39"/>
      <c r="K12" s="40">
        <f t="shared" si="3"/>
        <v>1.7774450549450549</v>
      </c>
      <c r="L12" s="17"/>
      <c r="M12" s="17"/>
      <c r="N12" s="17"/>
      <c r="O12" s="17"/>
      <c r="P12" s="17"/>
      <c r="Q12" s="17"/>
      <c r="R12" s="17"/>
      <c r="S12" s="17"/>
      <c r="T12" s="17"/>
      <c r="U12" s="17"/>
      <c r="V12" s="17"/>
      <c r="W12" s="17"/>
      <c r="X12" s="17"/>
      <c r="Y12" s="17"/>
      <c r="Z12" s="17"/>
    </row>
    <row r="13" spans="1:26" ht="15.75" customHeight="1" x14ac:dyDescent="0.2">
      <c r="A13" s="32"/>
      <c r="B13" s="33">
        <v>3</v>
      </c>
      <c r="C13" s="34" t="s">
        <v>37</v>
      </c>
      <c r="D13" s="35">
        <f>SUM(F14:F15)</f>
        <v>775.61</v>
      </c>
      <c r="E13" s="36">
        <v>1</v>
      </c>
      <c r="F13" s="37">
        <f t="shared" si="2"/>
        <v>775.61</v>
      </c>
      <c r="G13" s="35"/>
      <c r="H13" s="28"/>
      <c r="I13" s="38">
        <f>SUM(I14:I15)</f>
        <v>816.75</v>
      </c>
      <c r="J13" s="39"/>
      <c r="K13" s="40">
        <f t="shared" si="3"/>
        <v>1.0530421216848673</v>
      </c>
      <c r="L13" s="17"/>
      <c r="M13" s="17"/>
      <c r="N13" s="17"/>
      <c r="O13" s="17"/>
      <c r="P13" s="17"/>
      <c r="Q13" s="17"/>
      <c r="R13" s="17"/>
      <c r="S13" s="17"/>
      <c r="T13" s="17"/>
      <c r="U13" s="17"/>
      <c r="V13" s="17"/>
      <c r="W13" s="17"/>
      <c r="X13" s="17"/>
      <c r="Y13" s="17"/>
      <c r="Z13" s="17"/>
    </row>
    <row r="14" spans="1:26" ht="15.75" customHeight="1" x14ac:dyDescent="0.2">
      <c r="A14" s="56"/>
      <c r="B14" s="57" t="s">
        <v>29</v>
      </c>
      <c r="C14" s="58" t="s">
        <v>38</v>
      </c>
      <c r="D14" s="44">
        <v>533.61</v>
      </c>
      <c r="E14" s="59">
        <v>1</v>
      </c>
      <c r="F14" s="60">
        <f t="shared" si="2"/>
        <v>533.61</v>
      </c>
      <c r="G14" s="61"/>
      <c r="H14" s="48"/>
      <c r="I14" s="51">
        <v>574.75</v>
      </c>
      <c r="J14" s="52"/>
      <c r="K14" s="53">
        <f t="shared" si="3"/>
        <v>1.0770975056689343</v>
      </c>
      <c r="L14" s="47"/>
      <c r="M14" s="47"/>
      <c r="N14" s="47"/>
      <c r="O14" s="47"/>
      <c r="P14" s="47"/>
      <c r="Q14" s="47"/>
      <c r="R14" s="47"/>
      <c r="S14" s="47"/>
      <c r="T14" s="47"/>
      <c r="U14" s="47"/>
      <c r="V14" s="47"/>
      <c r="W14" s="47"/>
      <c r="X14" s="47"/>
      <c r="Y14" s="47"/>
      <c r="Z14" s="47"/>
    </row>
    <row r="15" spans="1:26" ht="15.75" customHeight="1" x14ac:dyDescent="0.2">
      <c r="A15" s="56"/>
      <c r="B15" s="57" t="s">
        <v>29</v>
      </c>
      <c r="C15" s="58" t="s">
        <v>39</v>
      </c>
      <c r="D15" s="62">
        <v>242</v>
      </c>
      <c r="E15" s="59">
        <v>1</v>
      </c>
      <c r="F15" s="60">
        <f t="shared" si="2"/>
        <v>242</v>
      </c>
      <c r="G15" s="44"/>
      <c r="H15" s="48"/>
      <c r="I15" s="51">
        <v>242</v>
      </c>
      <c r="J15" s="52"/>
      <c r="K15" s="53">
        <f t="shared" si="3"/>
        <v>1</v>
      </c>
      <c r="L15" s="47"/>
      <c r="M15" s="47"/>
      <c r="N15" s="47"/>
      <c r="O15" s="47"/>
      <c r="P15" s="47"/>
      <c r="Q15" s="47"/>
      <c r="R15" s="47"/>
      <c r="S15" s="47"/>
      <c r="T15" s="47"/>
      <c r="U15" s="47"/>
      <c r="V15" s="47"/>
      <c r="W15" s="47"/>
      <c r="X15" s="47"/>
      <c r="Y15" s="47"/>
      <c r="Z15" s="47"/>
    </row>
    <row r="16" spans="1:26" ht="15.75" customHeight="1" x14ac:dyDescent="0.2">
      <c r="A16" s="24" t="s">
        <v>40</v>
      </c>
      <c r="B16" s="25"/>
      <c r="C16" s="164" t="s">
        <v>41</v>
      </c>
      <c r="D16" s="158"/>
      <c r="E16" s="158"/>
      <c r="F16" s="158"/>
      <c r="G16" s="27">
        <f>SUM(F17:F18)</f>
        <v>8.4499999999999993</v>
      </c>
      <c r="H16" s="28"/>
      <c r="I16" s="29"/>
      <c r="J16" s="30">
        <f>SUM(I17,I18)</f>
        <v>0</v>
      </c>
      <c r="K16" s="31">
        <f>J16/G16</f>
        <v>0</v>
      </c>
      <c r="L16" s="17"/>
      <c r="M16" s="17"/>
      <c r="N16" s="17"/>
      <c r="O16" s="17"/>
      <c r="P16" s="17"/>
      <c r="Q16" s="17"/>
      <c r="R16" s="17"/>
      <c r="S16" s="17"/>
      <c r="T16" s="17"/>
      <c r="U16" s="17"/>
      <c r="V16" s="17"/>
      <c r="W16" s="17"/>
      <c r="X16" s="17"/>
      <c r="Y16" s="17"/>
      <c r="Z16" s="17"/>
    </row>
    <row r="17" spans="1:26" ht="15.75" customHeight="1" x14ac:dyDescent="0.2">
      <c r="A17" s="32"/>
      <c r="B17" s="33">
        <v>1</v>
      </c>
      <c r="C17" s="34" t="s">
        <v>42</v>
      </c>
      <c r="D17" s="35">
        <v>8.4499999999999993</v>
      </c>
      <c r="E17" s="36">
        <v>1</v>
      </c>
      <c r="F17" s="37">
        <f t="shared" ref="F17:F18" si="4">D17*E17</f>
        <v>8.4499999999999993</v>
      </c>
      <c r="G17" s="35"/>
      <c r="H17" s="28"/>
      <c r="I17" s="63">
        <v>0</v>
      </c>
      <c r="J17" s="39"/>
      <c r="K17" s="40">
        <f>I17/F17</f>
        <v>0</v>
      </c>
      <c r="L17" s="17"/>
      <c r="M17" s="17"/>
      <c r="N17" s="17"/>
      <c r="O17" s="17"/>
      <c r="P17" s="17"/>
      <c r="Q17" s="17"/>
      <c r="R17" s="17"/>
      <c r="S17" s="17"/>
      <c r="T17" s="17"/>
      <c r="U17" s="17"/>
      <c r="V17" s="17"/>
      <c r="W17" s="17"/>
      <c r="X17" s="17"/>
      <c r="Y17" s="17"/>
      <c r="Z17" s="17"/>
    </row>
    <row r="18" spans="1:26" ht="15.75" customHeight="1" x14ac:dyDescent="0.2">
      <c r="A18" s="32"/>
      <c r="B18" s="33">
        <v>2</v>
      </c>
      <c r="C18" s="34" t="s">
        <v>43</v>
      </c>
      <c r="D18" s="35">
        <v>0</v>
      </c>
      <c r="E18" s="36">
        <v>1</v>
      </c>
      <c r="F18" s="37">
        <f t="shared" si="4"/>
        <v>0</v>
      </c>
      <c r="G18" s="35"/>
      <c r="H18" s="28"/>
      <c r="I18" s="63">
        <v>0</v>
      </c>
      <c r="J18" s="39"/>
      <c r="K18" s="40">
        <v>0</v>
      </c>
      <c r="L18" s="17"/>
      <c r="M18" s="17"/>
      <c r="N18" s="17"/>
      <c r="O18" s="17"/>
      <c r="P18" s="17"/>
      <c r="Q18" s="17"/>
      <c r="R18" s="17"/>
      <c r="S18" s="17"/>
      <c r="T18" s="17"/>
      <c r="U18" s="17"/>
      <c r="V18" s="17"/>
      <c r="W18" s="17"/>
      <c r="X18" s="17"/>
      <c r="Y18" s="17"/>
      <c r="Z18" s="17"/>
    </row>
    <row r="19" spans="1:26" ht="15.75" customHeight="1" x14ac:dyDescent="0.2">
      <c r="A19" s="24" t="s">
        <v>44</v>
      </c>
      <c r="B19" s="25"/>
      <c r="C19" s="164" t="s">
        <v>45</v>
      </c>
      <c r="D19" s="158"/>
      <c r="E19" s="158"/>
      <c r="F19" s="158"/>
      <c r="G19" s="27">
        <f>SUM(F20:F22)</f>
        <v>3604.73</v>
      </c>
      <c r="H19" s="28"/>
      <c r="I19" s="29"/>
      <c r="J19" s="30">
        <f>SUM(I20,I21,I22)</f>
        <v>3669.9</v>
      </c>
      <c r="K19" s="31">
        <f>J19/G19</f>
        <v>1.0180790239490891</v>
      </c>
      <c r="L19" s="17"/>
      <c r="M19" s="17"/>
      <c r="N19" s="17"/>
      <c r="O19" s="17"/>
      <c r="P19" s="17"/>
      <c r="Q19" s="17"/>
      <c r="R19" s="17"/>
      <c r="S19" s="17"/>
      <c r="T19" s="17"/>
      <c r="U19" s="17"/>
      <c r="V19" s="17"/>
      <c r="W19" s="17"/>
      <c r="X19" s="17"/>
      <c r="Y19" s="17"/>
      <c r="Z19" s="17"/>
    </row>
    <row r="20" spans="1:26" ht="15.75" customHeight="1" x14ac:dyDescent="0.2">
      <c r="A20" s="32"/>
      <c r="B20" s="33">
        <v>1</v>
      </c>
      <c r="C20" s="34" t="s">
        <v>46</v>
      </c>
      <c r="D20" s="35">
        <v>2469.73</v>
      </c>
      <c r="E20" s="36">
        <v>1</v>
      </c>
      <c r="F20" s="37">
        <f t="shared" ref="F20:F22" si="5">D20*E20</f>
        <v>2469.73</v>
      </c>
      <c r="G20" s="35"/>
      <c r="H20" s="28"/>
      <c r="I20" s="63">
        <v>2399.9</v>
      </c>
      <c r="J20" s="39"/>
      <c r="K20" s="40">
        <f t="shared" ref="K20:K22" si="6">I20/F20</f>
        <v>0.97172565422131163</v>
      </c>
      <c r="L20" s="17"/>
      <c r="M20" s="17"/>
      <c r="N20" s="17"/>
      <c r="O20" s="17"/>
      <c r="P20" s="17"/>
      <c r="Q20" s="17"/>
      <c r="R20" s="17"/>
      <c r="S20" s="17"/>
      <c r="T20" s="17"/>
      <c r="U20" s="17"/>
      <c r="V20" s="17"/>
      <c r="W20" s="17"/>
      <c r="X20" s="17"/>
      <c r="Y20" s="17"/>
      <c r="Z20" s="17"/>
    </row>
    <row r="21" spans="1:26" ht="15.75" customHeight="1" x14ac:dyDescent="0.2">
      <c r="A21" s="32"/>
      <c r="B21" s="33">
        <v>2</v>
      </c>
      <c r="C21" s="34" t="s">
        <v>47</v>
      </c>
      <c r="D21" s="35">
        <v>127.5</v>
      </c>
      <c r="E21" s="36">
        <v>8</v>
      </c>
      <c r="F21" s="37">
        <f t="shared" si="5"/>
        <v>1020</v>
      </c>
      <c r="G21" s="35"/>
      <c r="H21" s="28"/>
      <c r="I21" s="63">
        <v>1020</v>
      </c>
      <c r="J21" s="39"/>
      <c r="K21" s="40">
        <f t="shared" si="6"/>
        <v>1</v>
      </c>
      <c r="L21" s="17"/>
      <c r="M21" s="17"/>
      <c r="N21" s="17"/>
      <c r="O21" s="17"/>
      <c r="P21" s="17"/>
      <c r="Q21" s="17"/>
      <c r="R21" s="17"/>
      <c r="S21" s="17"/>
      <c r="T21" s="17"/>
      <c r="U21" s="17"/>
      <c r="V21" s="17"/>
      <c r="W21" s="17"/>
      <c r="X21" s="17"/>
      <c r="Y21" s="17"/>
      <c r="Z21" s="17"/>
    </row>
    <row r="22" spans="1:26" ht="15.75" customHeight="1" x14ac:dyDescent="0.2">
      <c r="A22" s="32"/>
      <c r="B22" s="33">
        <v>3</v>
      </c>
      <c r="C22" s="34" t="s">
        <v>48</v>
      </c>
      <c r="D22" s="35">
        <v>115</v>
      </c>
      <c r="E22" s="36">
        <v>1</v>
      </c>
      <c r="F22" s="37">
        <f t="shared" si="5"/>
        <v>115</v>
      </c>
      <c r="G22" s="35"/>
      <c r="H22" s="28"/>
      <c r="I22" s="63">
        <v>250</v>
      </c>
      <c r="J22" s="39"/>
      <c r="K22" s="40">
        <f t="shared" si="6"/>
        <v>2.1739130434782608</v>
      </c>
      <c r="L22" s="17"/>
      <c r="M22" s="17"/>
      <c r="N22" s="17"/>
      <c r="O22" s="17"/>
      <c r="P22" s="17"/>
      <c r="Q22" s="17"/>
      <c r="R22" s="17"/>
      <c r="S22" s="17"/>
      <c r="T22" s="17"/>
      <c r="U22" s="17"/>
      <c r="V22" s="17"/>
      <c r="W22" s="17"/>
      <c r="X22" s="17"/>
      <c r="Y22" s="17"/>
      <c r="Z22" s="17"/>
    </row>
    <row r="23" spans="1:26" ht="15.75" customHeight="1" x14ac:dyDescent="0.2">
      <c r="A23" s="24" t="s">
        <v>49</v>
      </c>
      <c r="B23" s="25"/>
      <c r="C23" s="164" t="s">
        <v>50</v>
      </c>
      <c r="D23" s="158"/>
      <c r="E23" s="158"/>
      <c r="F23" s="158"/>
      <c r="G23" s="27">
        <f>SUM(F24,F27,F30,F33)</f>
        <v>3103.46</v>
      </c>
      <c r="H23" s="28"/>
      <c r="I23" s="29"/>
      <c r="J23" s="30">
        <f>SUM(I24,I27,I30,I33)</f>
        <v>2244.4499999999998</v>
      </c>
      <c r="K23" s="31">
        <f>J23/G23</f>
        <v>0.72320893454402502</v>
      </c>
      <c r="L23" s="17"/>
      <c r="M23" s="17"/>
      <c r="N23" s="17"/>
      <c r="O23" s="17"/>
      <c r="P23" s="17"/>
      <c r="Q23" s="17"/>
      <c r="R23" s="17"/>
      <c r="S23" s="17"/>
      <c r="T23" s="17"/>
      <c r="U23" s="17"/>
      <c r="V23" s="17"/>
      <c r="W23" s="17"/>
      <c r="X23" s="17"/>
      <c r="Y23" s="17"/>
      <c r="Z23" s="17"/>
    </row>
    <row r="24" spans="1:26" ht="15.75" customHeight="1" x14ac:dyDescent="0.2">
      <c r="A24" s="32"/>
      <c r="B24" s="33">
        <v>1</v>
      </c>
      <c r="C24" s="34" t="s">
        <v>51</v>
      </c>
      <c r="D24" s="35">
        <f>SUM(F25:F26)</f>
        <v>1500</v>
      </c>
      <c r="E24" s="36">
        <v>1</v>
      </c>
      <c r="F24" s="37">
        <f t="shared" ref="F24:F33" si="7">D24*E24</f>
        <v>1500</v>
      </c>
      <c r="G24" s="35"/>
      <c r="H24" s="28"/>
      <c r="I24" s="63">
        <f>SUM(I25:I26)</f>
        <v>660</v>
      </c>
      <c r="J24" s="39"/>
      <c r="K24" s="40">
        <f t="shared" ref="K24:K33" si="8">I24/F24</f>
        <v>0.44</v>
      </c>
      <c r="L24" s="17"/>
      <c r="M24" s="17"/>
      <c r="N24" s="17"/>
      <c r="O24" s="17"/>
      <c r="P24" s="17"/>
      <c r="Q24" s="17"/>
      <c r="R24" s="17"/>
      <c r="S24" s="17"/>
      <c r="T24" s="17"/>
      <c r="U24" s="17"/>
      <c r="V24" s="17"/>
      <c r="W24" s="17"/>
      <c r="X24" s="17"/>
      <c r="Y24" s="17"/>
      <c r="Z24" s="17"/>
    </row>
    <row r="25" spans="1:26" ht="15.75" customHeight="1" x14ac:dyDescent="0.2">
      <c r="A25" s="59"/>
      <c r="B25" s="57" t="s">
        <v>29</v>
      </c>
      <c r="C25" s="58" t="s">
        <v>52</v>
      </c>
      <c r="D25" s="44">
        <v>500</v>
      </c>
      <c r="E25" s="64">
        <v>1</v>
      </c>
      <c r="F25" s="60">
        <f t="shared" si="7"/>
        <v>500</v>
      </c>
      <c r="G25" s="44"/>
      <c r="H25" s="48"/>
      <c r="I25" s="55">
        <v>410</v>
      </c>
      <c r="J25" s="52"/>
      <c r="K25" s="53">
        <f t="shared" si="8"/>
        <v>0.82</v>
      </c>
      <c r="L25" s="47"/>
      <c r="M25" s="47"/>
      <c r="N25" s="47"/>
      <c r="O25" s="47"/>
      <c r="P25" s="47"/>
      <c r="Q25" s="47"/>
      <c r="R25" s="47"/>
      <c r="S25" s="47"/>
      <c r="T25" s="47"/>
      <c r="U25" s="47"/>
      <c r="V25" s="47"/>
      <c r="W25" s="47"/>
      <c r="X25" s="47"/>
      <c r="Y25" s="47"/>
      <c r="Z25" s="47"/>
    </row>
    <row r="26" spans="1:26" ht="15.75" customHeight="1" x14ac:dyDescent="0.2">
      <c r="A26" s="59"/>
      <c r="B26" s="57" t="s">
        <v>29</v>
      </c>
      <c r="C26" s="58" t="s">
        <v>53</v>
      </c>
      <c r="D26" s="44">
        <v>1000</v>
      </c>
      <c r="E26" s="64">
        <v>1</v>
      </c>
      <c r="F26" s="60">
        <f t="shared" si="7"/>
        <v>1000</v>
      </c>
      <c r="G26" s="44"/>
      <c r="H26" s="48"/>
      <c r="I26" s="55">
        <v>250</v>
      </c>
      <c r="J26" s="52"/>
      <c r="K26" s="53">
        <f t="shared" si="8"/>
        <v>0.25</v>
      </c>
      <c r="L26" s="47"/>
      <c r="M26" s="47"/>
      <c r="N26" s="47"/>
      <c r="O26" s="47"/>
      <c r="P26" s="47"/>
      <c r="Q26" s="47"/>
      <c r="R26" s="47"/>
      <c r="S26" s="47"/>
      <c r="T26" s="47"/>
      <c r="U26" s="47"/>
      <c r="V26" s="47"/>
      <c r="W26" s="47"/>
      <c r="X26" s="47"/>
      <c r="Y26" s="47"/>
      <c r="Z26" s="47"/>
    </row>
    <row r="27" spans="1:26" ht="15.75" customHeight="1" x14ac:dyDescent="0.2">
      <c r="A27" s="32"/>
      <c r="B27" s="33">
        <v>2</v>
      </c>
      <c r="C27" s="34" t="s">
        <v>54</v>
      </c>
      <c r="D27" s="35">
        <f>SUM(F28:F29)</f>
        <v>978.46</v>
      </c>
      <c r="E27" s="36">
        <v>1</v>
      </c>
      <c r="F27" s="37">
        <f t="shared" si="7"/>
        <v>978.46</v>
      </c>
      <c r="G27" s="35"/>
      <c r="H27" s="28"/>
      <c r="I27" s="63">
        <f>SUM(I28:I29)</f>
        <v>1155.98</v>
      </c>
      <c r="J27" s="39"/>
      <c r="K27" s="40">
        <f t="shared" si="8"/>
        <v>1.18142795822006</v>
      </c>
      <c r="L27" s="17"/>
      <c r="M27" s="17"/>
      <c r="N27" s="17"/>
      <c r="O27" s="17"/>
      <c r="P27" s="17"/>
      <c r="Q27" s="17"/>
      <c r="R27" s="17"/>
      <c r="S27" s="17"/>
      <c r="T27" s="17"/>
      <c r="U27" s="17"/>
      <c r="V27" s="17"/>
      <c r="W27" s="17"/>
      <c r="X27" s="17"/>
      <c r="Y27" s="17"/>
      <c r="Z27" s="17"/>
    </row>
    <row r="28" spans="1:26" ht="15.75" customHeight="1" x14ac:dyDescent="0.2">
      <c r="A28" s="59"/>
      <c r="B28" s="57" t="s">
        <v>29</v>
      </c>
      <c r="C28" s="58" t="s">
        <v>55</v>
      </c>
      <c r="D28" s="44">
        <v>350</v>
      </c>
      <c r="E28" s="64">
        <v>1</v>
      </c>
      <c r="F28" s="60">
        <f t="shared" si="7"/>
        <v>350</v>
      </c>
      <c r="G28" s="44"/>
      <c r="H28" s="48"/>
      <c r="I28" s="55">
        <v>350</v>
      </c>
      <c r="J28" s="52"/>
      <c r="K28" s="53">
        <f t="shared" si="8"/>
        <v>1</v>
      </c>
      <c r="L28" s="47"/>
      <c r="M28" s="47"/>
      <c r="N28" s="47"/>
      <c r="O28" s="47"/>
      <c r="P28" s="47"/>
      <c r="Q28" s="47"/>
      <c r="R28" s="47"/>
      <c r="S28" s="47"/>
      <c r="T28" s="47"/>
      <c r="U28" s="47"/>
      <c r="V28" s="47"/>
      <c r="W28" s="47"/>
      <c r="X28" s="47"/>
      <c r="Y28" s="47"/>
      <c r="Z28" s="47"/>
    </row>
    <row r="29" spans="1:26" ht="15.75" customHeight="1" x14ac:dyDescent="0.2">
      <c r="A29" s="59"/>
      <c r="B29" s="57" t="s">
        <v>29</v>
      </c>
      <c r="C29" s="58" t="s">
        <v>56</v>
      </c>
      <c r="D29" s="44">
        <f>318.72+309.74</f>
        <v>628.46</v>
      </c>
      <c r="E29" s="64">
        <v>1</v>
      </c>
      <c r="F29" s="60">
        <f t="shared" si="7"/>
        <v>628.46</v>
      </c>
      <c r="G29" s="44"/>
      <c r="H29" s="48"/>
      <c r="I29" s="55">
        <v>805.98</v>
      </c>
      <c r="J29" s="52"/>
      <c r="K29" s="53">
        <f t="shared" si="8"/>
        <v>1.2824682557362441</v>
      </c>
      <c r="L29" s="47"/>
      <c r="M29" s="47"/>
      <c r="N29" s="47"/>
      <c r="O29" s="47"/>
      <c r="P29" s="47"/>
      <c r="Q29" s="47"/>
      <c r="R29" s="47"/>
      <c r="S29" s="47"/>
      <c r="T29" s="47"/>
      <c r="U29" s="47"/>
      <c r="V29" s="47"/>
      <c r="W29" s="47"/>
      <c r="X29" s="47"/>
      <c r="Y29" s="47"/>
      <c r="Z29" s="47"/>
    </row>
    <row r="30" spans="1:26" ht="15.75" customHeight="1" x14ac:dyDescent="0.2">
      <c r="A30" s="59"/>
      <c r="B30" s="57">
        <v>3</v>
      </c>
      <c r="C30" s="34" t="s">
        <v>57</v>
      </c>
      <c r="D30" s="44">
        <f>F31+F32</f>
        <v>250</v>
      </c>
      <c r="E30" s="64">
        <v>1</v>
      </c>
      <c r="F30" s="37">
        <f t="shared" si="7"/>
        <v>250</v>
      </c>
      <c r="G30" s="44"/>
      <c r="H30" s="28"/>
      <c r="I30" s="63">
        <f>SUM(I31:I32)</f>
        <v>356</v>
      </c>
      <c r="J30" s="39"/>
      <c r="K30" s="40">
        <f t="shared" si="8"/>
        <v>1.4239999999999999</v>
      </c>
      <c r="L30" s="17"/>
      <c r="M30" s="17"/>
      <c r="N30" s="17"/>
      <c r="O30" s="17"/>
      <c r="P30" s="17"/>
      <c r="Q30" s="17"/>
      <c r="R30" s="17"/>
      <c r="S30" s="17"/>
      <c r="T30" s="17"/>
      <c r="U30" s="17"/>
      <c r="V30" s="17"/>
      <c r="W30" s="17"/>
      <c r="X30" s="17"/>
      <c r="Y30" s="17"/>
      <c r="Z30" s="17"/>
    </row>
    <row r="31" spans="1:26" ht="15.75" customHeight="1" x14ac:dyDescent="0.2">
      <c r="A31" s="59"/>
      <c r="B31" s="57" t="s">
        <v>29</v>
      </c>
      <c r="C31" s="58" t="s">
        <v>58</v>
      </c>
      <c r="D31" s="44">
        <v>100</v>
      </c>
      <c r="E31" s="64">
        <v>1</v>
      </c>
      <c r="F31" s="60">
        <f t="shared" si="7"/>
        <v>100</v>
      </c>
      <c r="G31" s="44"/>
      <c r="H31" s="48"/>
      <c r="I31" s="55">
        <v>0</v>
      </c>
      <c r="J31" s="52"/>
      <c r="K31" s="53">
        <f t="shared" si="8"/>
        <v>0</v>
      </c>
      <c r="L31" s="47"/>
      <c r="M31" s="47"/>
      <c r="N31" s="47"/>
      <c r="O31" s="47"/>
      <c r="P31" s="47"/>
      <c r="Q31" s="47"/>
      <c r="R31" s="47"/>
      <c r="S31" s="47"/>
      <c r="T31" s="47"/>
      <c r="U31" s="47"/>
      <c r="V31" s="47"/>
      <c r="W31" s="47"/>
      <c r="X31" s="47"/>
      <c r="Y31" s="47"/>
      <c r="Z31" s="47"/>
    </row>
    <row r="32" spans="1:26" ht="15.75" customHeight="1" x14ac:dyDescent="0.2">
      <c r="A32" s="59"/>
      <c r="B32" s="57" t="s">
        <v>29</v>
      </c>
      <c r="C32" s="58" t="s">
        <v>59</v>
      </c>
      <c r="D32" s="44">
        <v>150</v>
      </c>
      <c r="E32" s="64">
        <v>1</v>
      </c>
      <c r="F32" s="60">
        <f t="shared" si="7"/>
        <v>150</v>
      </c>
      <c r="G32" s="44"/>
      <c r="H32" s="48"/>
      <c r="I32" s="55">
        <v>356</v>
      </c>
      <c r="J32" s="52"/>
      <c r="K32" s="53">
        <f t="shared" si="8"/>
        <v>2.3733333333333335</v>
      </c>
      <c r="L32" s="47"/>
      <c r="M32" s="47"/>
      <c r="N32" s="47"/>
      <c r="O32" s="47"/>
      <c r="P32" s="47"/>
      <c r="Q32" s="47"/>
      <c r="R32" s="47"/>
      <c r="S32" s="47"/>
      <c r="T32" s="47"/>
      <c r="U32" s="47"/>
      <c r="V32" s="47"/>
      <c r="W32" s="47"/>
      <c r="X32" s="47"/>
      <c r="Y32" s="47"/>
      <c r="Z32" s="47"/>
    </row>
    <row r="33" spans="1:26" ht="15.75" customHeight="1" x14ac:dyDescent="0.2">
      <c r="A33" s="32"/>
      <c r="B33" s="33">
        <v>4</v>
      </c>
      <c r="C33" s="34" t="s">
        <v>60</v>
      </c>
      <c r="D33" s="35">
        <v>25</v>
      </c>
      <c r="E33" s="36">
        <v>15</v>
      </c>
      <c r="F33" s="37">
        <f t="shared" si="7"/>
        <v>375</v>
      </c>
      <c r="G33" s="35"/>
      <c r="H33" s="28"/>
      <c r="I33" s="63">
        <v>72.47</v>
      </c>
      <c r="J33" s="39"/>
      <c r="K33" s="40">
        <f t="shared" si="8"/>
        <v>0.19325333333333333</v>
      </c>
      <c r="L33" s="17"/>
      <c r="M33" s="17"/>
      <c r="N33" s="17"/>
      <c r="O33" s="17"/>
      <c r="P33" s="17"/>
      <c r="Q33" s="17"/>
      <c r="R33" s="17"/>
      <c r="S33" s="17"/>
      <c r="T33" s="17"/>
      <c r="U33" s="17"/>
      <c r="V33" s="17"/>
      <c r="W33" s="17"/>
      <c r="X33" s="17"/>
      <c r="Y33" s="17"/>
      <c r="Z33" s="17"/>
    </row>
    <row r="34" spans="1:26" ht="15.75" customHeight="1" x14ac:dyDescent="0.2">
      <c r="A34" s="65" t="s">
        <v>61</v>
      </c>
      <c r="B34" s="66"/>
      <c r="C34" s="166" t="s">
        <v>62</v>
      </c>
      <c r="D34" s="158"/>
      <c r="E34" s="158"/>
      <c r="F34" s="158"/>
      <c r="G34" s="30">
        <f>SUM(F35,F43,F37,F36)</f>
        <v>14729</v>
      </c>
      <c r="H34" s="39"/>
      <c r="I34" s="29"/>
      <c r="J34" s="30">
        <f>SUM(I35:I37)+I43</f>
        <v>8745.1999999999989</v>
      </c>
      <c r="K34" s="31">
        <f>J34/G34</f>
        <v>0.59374024034218198</v>
      </c>
      <c r="L34" s="14"/>
      <c r="M34" s="14"/>
      <c r="N34" s="14"/>
      <c r="O34" s="14"/>
      <c r="P34" s="14"/>
      <c r="Q34" s="14"/>
      <c r="R34" s="14"/>
      <c r="S34" s="14"/>
      <c r="T34" s="14"/>
      <c r="U34" s="14"/>
      <c r="V34" s="14"/>
      <c r="W34" s="14"/>
      <c r="X34" s="14"/>
      <c r="Y34" s="14"/>
      <c r="Z34" s="14"/>
    </row>
    <row r="35" spans="1:26" ht="15.75" customHeight="1" x14ac:dyDescent="0.2">
      <c r="A35" s="14"/>
      <c r="B35" s="41">
        <v>1</v>
      </c>
      <c r="C35" s="17" t="s">
        <v>63</v>
      </c>
      <c r="D35" s="63">
        <v>3000</v>
      </c>
      <c r="E35" s="42">
        <v>1</v>
      </c>
      <c r="F35" s="67">
        <f t="shared" ref="F35:F43" si="9">D35*E35</f>
        <v>3000</v>
      </c>
      <c r="G35" s="39"/>
      <c r="H35" s="39"/>
      <c r="I35" s="63">
        <v>3710.99</v>
      </c>
      <c r="J35" s="39"/>
      <c r="K35" s="40">
        <f t="shared" ref="K35:K43" si="10">I35/F35</f>
        <v>1.2369966666666665</v>
      </c>
      <c r="L35" s="14"/>
      <c r="M35" s="14"/>
      <c r="N35" s="14"/>
      <c r="O35" s="14"/>
      <c r="P35" s="14"/>
      <c r="Q35" s="14"/>
      <c r="R35" s="14"/>
      <c r="S35" s="14"/>
      <c r="T35" s="14"/>
      <c r="U35" s="14"/>
      <c r="V35" s="14"/>
      <c r="W35" s="14"/>
      <c r="X35" s="14"/>
      <c r="Y35" s="14"/>
      <c r="Z35" s="14"/>
    </row>
    <row r="36" spans="1:26" ht="15.75" customHeight="1" x14ac:dyDescent="0.2">
      <c r="A36" s="14"/>
      <c r="B36" s="41">
        <v>2</v>
      </c>
      <c r="C36" s="17" t="s">
        <v>64</v>
      </c>
      <c r="D36" s="63">
        <v>1000</v>
      </c>
      <c r="E36" s="42">
        <v>1</v>
      </c>
      <c r="F36" s="67">
        <f t="shared" si="9"/>
        <v>1000</v>
      </c>
      <c r="G36" s="39"/>
      <c r="H36" s="39"/>
      <c r="I36" s="63">
        <v>17.64</v>
      </c>
      <c r="J36" s="39"/>
      <c r="K36" s="40">
        <f t="shared" si="10"/>
        <v>1.7639999999999999E-2</v>
      </c>
      <c r="L36" s="14"/>
      <c r="M36" s="14"/>
      <c r="N36" s="14"/>
      <c r="O36" s="14"/>
      <c r="P36" s="14"/>
      <c r="Q36" s="14"/>
      <c r="R36" s="14"/>
      <c r="S36" s="14"/>
      <c r="T36" s="14"/>
      <c r="U36" s="14"/>
      <c r="V36" s="14"/>
      <c r="W36" s="14"/>
      <c r="X36" s="14"/>
      <c r="Y36" s="14"/>
      <c r="Z36" s="14"/>
    </row>
    <row r="37" spans="1:26" ht="15.75" customHeight="1" x14ac:dyDescent="0.2">
      <c r="A37" s="14"/>
      <c r="B37" s="41">
        <v>3</v>
      </c>
      <c r="C37" s="17" t="s">
        <v>65</v>
      </c>
      <c r="D37" s="63">
        <f>SUM(F38:F42)</f>
        <v>8329</v>
      </c>
      <c r="E37" s="42">
        <v>1</v>
      </c>
      <c r="F37" s="67">
        <f t="shared" si="9"/>
        <v>8329</v>
      </c>
      <c r="G37" s="39"/>
      <c r="H37" s="39"/>
      <c r="I37" s="63">
        <f>SUM(I38:I42)</f>
        <v>3991.0099999999998</v>
      </c>
      <c r="J37" s="39"/>
      <c r="K37" s="40">
        <f t="shared" si="10"/>
        <v>0.47917036859166762</v>
      </c>
      <c r="L37" s="14"/>
      <c r="M37" s="14"/>
      <c r="N37" s="14"/>
      <c r="O37" s="14"/>
      <c r="P37" s="14"/>
      <c r="Q37" s="14"/>
      <c r="R37" s="14"/>
      <c r="S37" s="14"/>
      <c r="T37" s="14"/>
      <c r="U37" s="14"/>
      <c r="V37" s="14"/>
      <c r="W37" s="14"/>
      <c r="X37" s="14"/>
      <c r="Y37" s="14"/>
      <c r="Z37" s="14"/>
    </row>
    <row r="38" spans="1:26" ht="15.75" customHeight="1" x14ac:dyDescent="0.2">
      <c r="A38" s="45"/>
      <c r="B38" s="46" t="s">
        <v>29</v>
      </c>
      <c r="C38" s="47" t="s">
        <v>66</v>
      </c>
      <c r="D38" s="48">
        <v>700</v>
      </c>
      <c r="E38" s="49">
        <v>8</v>
      </c>
      <c r="F38" s="50">
        <f t="shared" si="9"/>
        <v>5600</v>
      </c>
      <c r="G38" s="52"/>
      <c r="H38" s="52"/>
      <c r="I38" s="68">
        <f>2800+306.68</f>
        <v>3106.68</v>
      </c>
      <c r="J38" s="52"/>
      <c r="K38" s="69">
        <f t="shared" si="10"/>
        <v>0.55476428571428571</v>
      </c>
      <c r="L38" s="45"/>
      <c r="M38" s="45"/>
      <c r="N38" s="45"/>
      <c r="O38" s="45"/>
      <c r="P38" s="45"/>
      <c r="Q38" s="45"/>
      <c r="R38" s="45"/>
      <c r="S38" s="45"/>
      <c r="T38" s="45"/>
      <c r="U38" s="45"/>
      <c r="V38" s="45"/>
      <c r="W38" s="45"/>
      <c r="X38" s="45"/>
      <c r="Y38" s="45"/>
      <c r="Z38" s="45"/>
    </row>
    <row r="39" spans="1:26" ht="15.75" customHeight="1" x14ac:dyDescent="0.2">
      <c r="A39" s="45"/>
      <c r="B39" s="46" t="s">
        <v>29</v>
      </c>
      <c r="C39" s="47" t="s">
        <v>67</v>
      </c>
      <c r="D39" s="48">
        <v>270</v>
      </c>
      <c r="E39" s="49">
        <v>8</v>
      </c>
      <c r="F39" s="50">
        <f t="shared" si="9"/>
        <v>2160</v>
      </c>
      <c r="G39" s="52"/>
      <c r="H39" s="52"/>
      <c r="I39" s="55">
        <v>567.80999999999995</v>
      </c>
      <c r="J39" s="52"/>
      <c r="K39" s="53">
        <f t="shared" si="10"/>
        <v>0.26287499999999997</v>
      </c>
      <c r="L39" s="45"/>
      <c r="M39" s="45"/>
      <c r="N39" s="45"/>
      <c r="O39" s="45"/>
      <c r="P39" s="45"/>
      <c r="Q39" s="45"/>
      <c r="R39" s="45"/>
      <c r="S39" s="45"/>
      <c r="T39" s="45"/>
      <c r="U39" s="45"/>
      <c r="V39" s="45"/>
      <c r="W39" s="45"/>
      <c r="X39" s="45"/>
      <c r="Y39" s="45"/>
      <c r="Z39" s="45"/>
    </row>
    <row r="40" spans="1:26" ht="15.75" customHeight="1" x14ac:dyDescent="0.2">
      <c r="A40" s="45"/>
      <c r="B40" s="46" t="s">
        <v>29</v>
      </c>
      <c r="C40" s="47" t="s">
        <v>68</v>
      </c>
      <c r="D40" s="48">
        <v>65</v>
      </c>
      <c r="E40" s="49">
        <v>2</v>
      </c>
      <c r="F40" s="48">
        <f t="shared" si="9"/>
        <v>130</v>
      </c>
      <c r="G40" s="52"/>
      <c r="H40" s="52"/>
      <c r="I40" s="55">
        <v>195</v>
      </c>
      <c r="J40" s="52"/>
      <c r="K40" s="53">
        <f t="shared" si="10"/>
        <v>1.5</v>
      </c>
      <c r="L40" s="45"/>
      <c r="M40" s="45"/>
      <c r="N40" s="45"/>
      <c r="O40" s="45"/>
      <c r="P40" s="45"/>
      <c r="Q40" s="45"/>
      <c r="R40" s="45"/>
      <c r="S40" s="45"/>
      <c r="T40" s="45"/>
      <c r="U40" s="45"/>
      <c r="V40" s="45"/>
      <c r="W40" s="45"/>
      <c r="X40" s="45"/>
      <c r="Y40" s="45"/>
      <c r="Z40" s="45"/>
    </row>
    <row r="41" spans="1:26" ht="15.75" customHeight="1" x14ac:dyDescent="0.2">
      <c r="A41" s="45"/>
      <c r="B41" s="46" t="s">
        <v>29</v>
      </c>
      <c r="C41" s="47" t="s">
        <v>69</v>
      </c>
      <c r="D41" s="48">
        <v>139</v>
      </c>
      <c r="E41" s="49">
        <v>2</v>
      </c>
      <c r="F41" s="48">
        <f t="shared" si="9"/>
        <v>278</v>
      </c>
      <c r="G41" s="52"/>
      <c r="H41" s="52"/>
      <c r="I41" s="55">
        <v>0</v>
      </c>
      <c r="J41" s="52"/>
      <c r="K41" s="53">
        <f t="shared" si="10"/>
        <v>0</v>
      </c>
      <c r="L41" s="47"/>
      <c r="M41" s="45"/>
      <c r="N41" s="45"/>
      <c r="O41" s="45"/>
      <c r="P41" s="45"/>
      <c r="Q41" s="45"/>
      <c r="R41" s="45"/>
      <c r="S41" s="45"/>
      <c r="T41" s="45"/>
      <c r="U41" s="45"/>
      <c r="V41" s="45"/>
      <c r="W41" s="45"/>
      <c r="X41" s="45"/>
      <c r="Y41" s="45"/>
      <c r="Z41" s="45"/>
    </row>
    <row r="42" spans="1:26" ht="15.75" customHeight="1" x14ac:dyDescent="0.2">
      <c r="A42" s="45"/>
      <c r="B42" s="46" t="s">
        <v>29</v>
      </c>
      <c r="C42" s="47" t="s">
        <v>70</v>
      </c>
      <c r="D42" s="48">
        <v>161</v>
      </c>
      <c r="E42" s="49">
        <v>1</v>
      </c>
      <c r="F42" s="48">
        <f t="shared" si="9"/>
        <v>161</v>
      </c>
      <c r="G42" s="52"/>
      <c r="H42" s="52"/>
      <c r="I42" s="55">
        <v>121.52</v>
      </c>
      <c r="J42" s="52"/>
      <c r="K42" s="53">
        <f t="shared" si="10"/>
        <v>0.75478260869565217</v>
      </c>
      <c r="L42" s="47"/>
      <c r="M42" s="45"/>
      <c r="N42" s="45"/>
      <c r="O42" s="45"/>
      <c r="P42" s="45"/>
      <c r="Q42" s="45"/>
      <c r="R42" s="45"/>
      <c r="S42" s="45"/>
      <c r="T42" s="45"/>
      <c r="U42" s="45"/>
      <c r="V42" s="45"/>
      <c r="W42" s="45"/>
      <c r="X42" s="45"/>
      <c r="Y42" s="45"/>
      <c r="Z42" s="45"/>
    </row>
    <row r="43" spans="1:26" ht="15.75" customHeight="1" x14ac:dyDescent="0.2">
      <c r="A43" s="14"/>
      <c r="B43" s="41">
        <v>4</v>
      </c>
      <c r="C43" s="17" t="s">
        <v>71</v>
      </c>
      <c r="D43" s="63">
        <v>2400</v>
      </c>
      <c r="E43" s="42">
        <v>1</v>
      </c>
      <c r="F43" s="67">
        <f t="shared" si="9"/>
        <v>2400</v>
      </c>
      <c r="G43" s="39"/>
      <c r="H43" s="39"/>
      <c r="I43" s="63">
        <v>1025.56</v>
      </c>
      <c r="J43" s="39"/>
      <c r="K43" s="40">
        <f t="shared" si="10"/>
        <v>0.42731666666666662</v>
      </c>
      <c r="L43" s="17"/>
      <c r="M43" s="14"/>
      <c r="N43" s="14"/>
      <c r="O43" s="14"/>
      <c r="P43" s="14"/>
      <c r="Q43" s="14"/>
      <c r="R43" s="14"/>
      <c r="S43" s="14"/>
      <c r="T43" s="14"/>
      <c r="U43" s="14"/>
      <c r="V43" s="14"/>
      <c r="W43" s="14"/>
      <c r="X43" s="14"/>
      <c r="Y43" s="14"/>
      <c r="Z43" s="14"/>
    </row>
    <row r="44" spans="1:26" ht="15.75" customHeight="1" x14ac:dyDescent="0.2">
      <c r="A44" s="65" t="s">
        <v>72</v>
      </c>
      <c r="B44" s="66"/>
      <c r="C44" s="166" t="s">
        <v>73</v>
      </c>
      <c r="D44" s="158"/>
      <c r="E44" s="158"/>
      <c r="F44" s="158"/>
      <c r="G44" s="70">
        <f>SUM(F45,F46,F47,F53)</f>
        <v>12720</v>
      </c>
      <c r="H44" s="28"/>
      <c r="I44" s="29"/>
      <c r="J44" s="30">
        <f>SUM(I45:I47,I53)</f>
        <v>8788.49</v>
      </c>
      <c r="K44" s="31">
        <f>J44/G44</f>
        <v>0.69091902515723269</v>
      </c>
      <c r="L44" s="47"/>
      <c r="M44" s="17"/>
      <c r="N44" s="17"/>
      <c r="O44" s="17"/>
      <c r="P44" s="17"/>
      <c r="Q44" s="17"/>
      <c r="R44" s="17"/>
      <c r="S44" s="17"/>
      <c r="T44" s="17"/>
      <c r="U44" s="17"/>
      <c r="V44" s="17"/>
      <c r="W44" s="17"/>
      <c r="X44" s="17"/>
      <c r="Y44" s="17"/>
      <c r="Z44" s="17"/>
    </row>
    <row r="45" spans="1:26" ht="15.75" customHeight="1" x14ac:dyDescent="0.2">
      <c r="A45" s="14"/>
      <c r="B45" s="41">
        <v>1</v>
      </c>
      <c r="C45" s="17" t="s">
        <v>74</v>
      </c>
      <c r="D45" s="48">
        <v>6000</v>
      </c>
      <c r="E45" s="42">
        <v>1</v>
      </c>
      <c r="F45" s="43">
        <f t="shared" ref="F45:F53" si="11">D45*E45</f>
        <v>6000</v>
      </c>
      <c r="G45" s="28"/>
      <c r="H45" s="28"/>
      <c r="I45" s="63">
        <v>4287.7</v>
      </c>
      <c r="J45" s="39"/>
      <c r="K45" s="40">
        <f t="shared" ref="K45:K53" si="12">I45/F45</f>
        <v>0.71461666666666668</v>
      </c>
      <c r="L45" s="47"/>
      <c r="M45" s="17"/>
      <c r="N45" s="17"/>
      <c r="O45" s="17"/>
      <c r="P45" s="17"/>
      <c r="Q45" s="17"/>
      <c r="R45" s="17"/>
      <c r="S45" s="17"/>
      <c r="T45" s="17"/>
      <c r="U45" s="17"/>
      <c r="V45" s="17"/>
      <c r="W45" s="17"/>
      <c r="X45" s="17"/>
      <c r="Y45" s="17"/>
      <c r="Z45" s="17"/>
    </row>
    <row r="46" spans="1:26" ht="15.75" customHeight="1" x14ac:dyDescent="0.2">
      <c r="A46" s="14"/>
      <c r="B46" s="41">
        <v>2</v>
      </c>
      <c r="C46" s="17" t="s">
        <v>64</v>
      </c>
      <c r="D46" s="28">
        <v>500</v>
      </c>
      <c r="E46" s="42">
        <v>1</v>
      </c>
      <c r="F46" s="43">
        <f t="shared" si="11"/>
        <v>500</v>
      </c>
      <c r="G46" s="28"/>
      <c r="H46" s="28"/>
      <c r="I46" s="63">
        <v>286.70999999999998</v>
      </c>
      <c r="J46" s="39"/>
      <c r="K46" s="40">
        <f t="shared" si="12"/>
        <v>0.57341999999999993</v>
      </c>
      <c r="L46" s="47"/>
      <c r="M46" s="17"/>
      <c r="N46" s="17"/>
      <c r="O46" s="17"/>
      <c r="P46" s="17"/>
      <c r="Q46" s="17"/>
      <c r="R46" s="17"/>
      <c r="S46" s="17"/>
      <c r="T46" s="17"/>
      <c r="U46" s="17"/>
      <c r="V46" s="17"/>
      <c r="W46" s="17"/>
      <c r="X46" s="17"/>
      <c r="Y46" s="17"/>
      <c r="Z46" s="17"/>
    </row>
    <row r="47" spans="1:26" ht="15.75" customHeight="1" x14ac:dyDescent="0.2">
      <c r="A47" s="14"/>
      <c r="B47" s="41">
        <v>3</v>
      </c>
      <c r="C47" s="17" t="s">
        <v>65</v>
      </c>
      <c r="D47" s="48">
        <f>SUM(F48:F52)</f>
        <v>5720</v>
      </c>
      <c r="E47" s="49">
        <v>1</v>
      </c>
      <c r="F47" s="50">
        <f t="shared" si="11"/>
        <v>5720</v>
      </c>
      <c r="G47" s="39"/>
      <c r="H47" s="39"/>
      <c r="I47" s="63">
        <f>SUM(I48:I52)</f>
        <v>4214.08</v>
      </c>
      <c r="J47" s="39"/>
      <c r="K47" s="40">
        <f t="shared" si="12"/>
        <v>0.73672727272727268</v>
      </c>
      <c r="L47" s="47"/>
      <c r="M47" s="14"/>
      <c r="N47" s="14"/>
      <c r="O47" s="14"/>
      <c r="P47" s="14"/>
      <c r="Q47" s="14"/>
      <c r="R47" s="14"/>
      <c r="S47" s="14"/>
      <c r="T47" s="14"/>
      <c r="U47" s="14"/>
      <c r="V47" s="14"/>
      <c r="W47" s="14"/>
      <c r="X47" s="14"/>
      <c r="Y47" s="14"/>
      <c r="Z47" s="14"/>
    </row>
    <row r="48" spans="1:26" ht="15.75" customHeight="1" x14ac:dyDescent="0.2">
      <c r="A48" s="45"/>
      <c r="B48" s="46" t="s">
        <v>29</v>
      </c>
      <c r="C48" s="47" t="s">
        <v>66</v>
      </c>
      <c r="D48" s="48">
        <v>290</v>
      </c>
      <c r="E48" s="49">
        <v>8</v>
      </c>
      <c r="F48" s="50">
        <f t="shared" si="11"/>
        <v>2320</v>
      </c>
      <c r="G48" s="52"/>
      <c r="H48" s="52"/>
      <c r="I48" s="55">
        <v>1102.07</v>
      </c>
      <c r="J48" s="52"/>
      <c r="K48" s="53">
        <f t="shared" si="12"/>
        <v>0.47503017241379308</v>
      </c>
      <c r="L48" s="47"/>
      <c r="M48" s="45"/>
      <c r="N48" s="45"/>
      <c r="O48" s="45"/>
      <c r="P48" s="45"/>
      <c r="Q48" s="45"/>
      <c r="R48" s="45"/>
      <c r="S48" s="45"/>
      <c r="T48" s="45"/>
      <c r="U48" s="45"/>
      <c r="V48" s="45"/>
      <c r="W48" s="45"/>
      <c r="X48" s="45"/>
      <c r="Y48" s="45"/>
      <c r="Z48" s="45"/>
    </row>
    <row r="49" spans="1:26" ht="15.75" customHeight="1" x14ac:dyDescent="0.2">
      <c r="A49" s="45"/>
      <c r="B49" s="46" t="s">
        <v>29</v>
      </c>
      <c r="C49" s="47" t="s">
        <v>67</v>
      </c>
      <c r="D49" s="48">
        <v>290</v>
      </c>
      <c r="E49" s="49">
        <v>8</v>
      </c>
      <c r="F49" s="50">
        <f t="shared" si="11"/>
        <v>2320</v>
      </c>
      <c r="G49" s="52"/>
      <c r="H49" s="52"/>
      <c r="I49" s="55">
        <v>2682</v>
      </c>
      <c r="J49" s="52"/>
      <c r="K49" s="53">
        <f t="shared" si="12"/>
        <v>1.1560344827586206</v>
      </c>
      <c r="L49" s="47"/>
      <c r="M49" s="45"/>
      <c r="N49" s="45"/>
      <c r="O49" s="45"/>
      <c r="P49" s="45"/>
      <c r="Q49" s="45"/>
      <c r="R49" s="45"/>
      <c r="S49" s="45"/>
      <c r="T49" s="45"/>
      <c r="U49" s="45"/>
      <c r="V49" s="45"/>
      <c r="W49" s="45"/>
      <c r="X49" s="45"/>
      <c r="Y49" s="45"/>
      <c r="Z49" s="45"/>
    </row>
    <row r="50" spans="1:26" ht="15.75" customHeight="1" x14ac:dyDescent="0.2">
      <c r="A50" s="45"/>
      <c r="B50" s="46" t="s">
        <v>29</v>
      </c>
      <c r="C50" s="47" t="s">
        <v>68</v>
      </c>
      <c r="D50" s="48">
        <v>220</v>
      </c>
      <c r="E50" s="49">
        <v>2</v>
      </c>
      <c r="F50" s="48">
        <f t="shared" si="11"/>
        <v>440</v>
      </c>
      <c r="G50" s="52"/>
      <c r="H50" s="52"/>
      <c r="I50" s="55">
        <v>270</v>
      </c>
      <c r="J50" s="52"/>
      <c r="K50" s="53">
        <f t="shared" si="12"/>
        <v>0.61363636363636365</v>
      </c>
      <c r="L50" s="45"/>
      <c r="M50" s="45"/>
      <c r="N50" s="45"/>
      <c r="O50" s="45"/>
      <c r="P50" s="45"/>
      <c r="Q50" s="45"/>
      <c r="R50" s="45"/>
      <c r="S50" s="45"/>
      <c r="T50" s="45"/>
      <c r="U50" s="45"/>
      <c r="V50" s="45"/>
      <c r="W50" s="45"/>
      <c r="X50" s="45"/>
      <c r="Y50" s="45"/>
      <c r="Z50" s="45"/>
    </row>
    <row r="51" spans="1:26" ht="15.75" customHeight="1" x14ac:dyDescent="0.2">
      <c r="A51" s="45"/>
      <c r="B51" s="46" t="s">
        <v>29</v>
      </c>
      <c r="C51" s="47" t="s">
        <v>69</v>
      </c>
      <c r="D51" s="48">
        <v>220</v>
      </c>
      <c r="E51" s="49">
        <v>2</v>
      </c>
      <c r="F51" s="48">
        <f t="shared" si="11"/>
        <v>440</v>
      </c>
      <c r="G51" s="52"/>
      <c r="H51" s="52"/>
      <c r="I51" s="55">
        <v>0</v>
      </c>
      <c r="J51" s="52"/>
      <c r="K51" s="53">
        <f t="shared" si="12"/>
        <v>0</v>
      </c>
      <c r="L51" s="45"/>
      <c r="M51" s="45"/>
      <c r="N51" s="45"/>
      <c r="O51" s="45"/>
      <c r="P51" s="45"/>
      <c r="Q51" s="45"/>
      <c r="R51" s="45"/>
      <c r="S51" s="45"/>
      <c r="T51" s="45"/>
      <c r="U51" s="45"/>
      <c r="V51" s="45"/>
      <c r="W51" s="45"/>
      <c r="X51" s="45"/>
      <c r="Y51" s="45"/>
      <c r="Z51" s="45"/>
    </row>
    <row r="52" spans="1:26" ht="15.75" customHeight="1" x14ac:dyDescent="0.2">
      <c r="A52" s="45"/>
      <c r="B52" s="46" t="s">
        <v>29</v>
      </c>
      <c r="C52" s="47" t="s">
        <v>70</v>
      </c>
      <c r="D52" s="48">
        <v>200</v>
      </c>
      <c r="E52" s="49">
        <v>1</v>
      </c>
      <c r="F52" s="48">
        <f t="shared" si="11"/>
        <v>200</v>
      </c>
      <c r="G52" s="52"/>
      <c r="H52" s="52"/>
      <c r="I52" s="55">
        <v>160.01</v>
      </c>
      <c r="J52" s="52"/>
      <c r="K52" s="53">
        <f t="shared" si="12"/>
        <v>0.80004999999999993</v>
      </c>
      <c r="L52" s="45"/>
      <c r="M52" s="45"/>
      <c r="N52" s="45"/>
      <c r="O52" s="45"/>
      <c r="P52" s="45"/>
      <c r="Q52" s="45"/>
      <c r="R52" s="45"/>
      <c r="S52" s="45"/>
      <c r="T52" s="45"/>
      <c r="U52" s="45"/>
      <c r="V52" s="45"/>
      <c r="W52" s="45"/>
      <c r="X52" s="45"/>
      <c r="Y52" s="45"/>
      <c r="Z52" s="45"/>
    </row>
    <row r="53" spans="1:26" ht="15.75" customHeight="1" x14ac:dyDescent="0.2">
      <c r="A53" s="14"/>
      <c r="B53" s="41">
        <v>4</v>
      </c>
      <c r="C53" s="17" t="s">
        <v>75</v>
      </c>
      <c r="D53" s="28">
        <v>500</v>
      </c>
      <c r="E53" s="49">
        <v>1</v>
      </c>
      <c r="F53" s="48">
        <f t="shared" si="11"/>
        <v>500</v>
      </c>
      <c r="G53" s="39"/>
      <c r="H53" s="39"/>
      <c r="I53" s="63">
        <v>0</v>
      </c>
      <c r="J53" s="39"/>
      <c r="K53" s="40">
        <f t="shared" si="12"/>
        <v>0</v>
      </c>
      <c r="L53" s="14"/>
      <c r="M53" s="14"/>
      <c r="N53" s="14"/>
      <c r="O53" s="14"/>
      <c r="P53" s="14"/>
      <c r="Q53" s="14"/>
      <c r="R53" s="14"/>
      <c r="S53" s="14"/>
      <c r="T53" s="14"/>
      <c r="U53" s="14"/>
      <c r="V53" s="14"/>
      <c r="W53" s="14"/>
      <c r="X53" s="14"/>
      <c r="Y53" s="14"/>
      <c r="Z53" s="14"/>
    </row>
    <row r="54" spans="1:26" ht="15.75" customHeight="1" x14ac:dyDescent="0.2">
      <c r="A54" s="24" t="s">
        <v>76</v>
      </c>
      <c r="B54" s="25"/>
      <c r="C54" s="26" t="s">
        <v>77</v>
      </c>
      <c r="D54" s="26"/>
      <c r="E54" s="26"/>
      <c r="F54" s="26"/>
      <c r="G54" s="27">
        <f>SUM(F55:F56)</f>
        <v>600</v>
      </c>
      <c r="H54" s="39"/>
      <c r="I54" s="29"/>
      <c r="J54" s="30">
        <f>SUM(I55:I56)</f>
        <v>129</v>
      </c>
      <c r="K54" s="31">
        <f>J54/G54</f>
        <v>0.215</v>
      </c>
      <c r="L54" s="14"/>
      <c r="M54" s="14"/>
      <c r="N54" s="14"/>
      <c r="O54" s="14"/>
      <c r="P54" s="14"/>
      <c r="Q54" s="14"/>
      <c r="R54" s="14"/>
      <c r="S54" s="14"/>
      <c r="T54" s="14"/>
      <c r="U54" s="14"/>
      <c r="V54" s="14"/>
      <c r="W54" s="14"/>
      <c r="X54" s="14"/>
      <c r="Y54" s="14"/>
      <c r="Z54" s="14"/>
    </row>
    <row r="55" spans="1:26" ht="15.75" customHeight="1" x14ac:dyDescent="0.2">
      <c r="A55" s="71"/>
      <c r="B55" s="33">
        <v>1</v>
      </c>
      <c r="C55" s="34" t="s">
        <v>78</v>
      </c>
      <c r="D55" s="35">
        <v>150</v>
      </c>
      <c r="E55" s="36">
        <v>2</v>
      </c>
      <c r="F55" s="37">
        <f t="shared" ref="F55:F56" si="13">D55*E55</f>
        <v>300</v>
      </c>
      <c r="G55" s="72"/>
      <c r="H55" s="39"/>
      <c r="I55" s="63">
        <v>24</v>
      </c>
      <c r="J55" s="39"/>
      <c r="K55" s="40">
        <f t="shared" ref="K55:K56" si="14">I55/F55</f>
        <v>0.08</v>
      </c>
      <c r="L55" s="14"/>
      <c r="M55" s="14"/>
      <c r="N55" s="14"/>
      <c r="O55" s="14"/>
      <c r="P55" s="14"/>
      <c r="Q55" s="14"/>
      <c r="R55" s="14"/>
      <c r="S55" s="14"/>
      <c r="T55" s="14"/>
      <c r="U55" s="14"/>
      <c r="V55" s="14"/>
      <c r="W55" s="14"/>
      <c r="X55" s="14"/>
      <c r="Y55" s="14"/>
      <c r="Z55" s="14"/>
    </row>
    <row r="56" spans="1:26" ht="15.75" customHeight="1" x14ac:dyDescent="0.2">
      <c r="A56" s="71"/>
      <c r="B56" s="33">
        <v>2</v>
      </c>
      <c r="C56" s="4" t="s">
        <v>79</v>
      </c>
      <c r="D56" s="35">
        <v>300</v>
      </c>
      <c r="E56" s="36">
        <v>1</v>
      </c>
      <c r="F56" s="37">
        <f t="shared" si="13"/>
        <v>300</v>
      </c>
      <c r="G56" s="72"/>
      <c r="H56" s="39"/>
      <c r="I56" s="63">
        <v>105</v>
      </c>
      <c r="J56" s="39"/>
      <c r="K56" s="40">
        <f t="shared" si="14"/>
        <v>0.35</v>
      </c>
      <c r="L56" s="14"/>
      <c r="M56" s="14"/>
      <c r="N56" s="14"/>
      <c r="O56" s="14"/>
      <c r="P56" s="14"/>
      <c r="Q56" s="14"/>
      <c r="R56" s="14"/>
      <c r="S56" s="14"/>
      <c r="T56" s="14"/>
      <c r="U56" s="14"/>
      <c r="V56" s="14"/>
      <c r="W56" s="14"/>
      <c r="X56" s="14"/>
      <c r="Y56" s="14"/>
      <c r="Z56" s="14"/>
    </row>
    <row r="57" spans="1:26" ht="15.75" customHeight="1" x14ac:dyDescent="0.2">
      <c r="A57" s="24" t="s">
        <v>80</v>
      </c>
      <c r="B57" s="25"/>
      <c r="C57" s="164" t="s">
        <v>81</v>
      </c>
      <c r="D57" s="158"/>
      <c r="E57" s="158"/>
      <c r="F57" s="158"/>
      <c r="G57" s="27">
        <f>SUM(F58,F59,F60,F72,F71)</f>
        <v>2525</v>
      </c>
      <c r="H57" s="39"/>
      <c r="I57" s="29"/>
      <c r="J57" s="30">
        <f>SUM(I58,I59,I60,I71:I72)</f>
        <v>203.63</v>
      </c>
      <c r="K57" s="31">
        <f>J57/G57</f>
        <v>8.0645544554455439E-2</v>
      </c>
      <c r="L57" s="14"/>
      <c r="M57" s="14"/>
      <c r="N57" s="14"/>
      <c r="O57" s="14"/>
      <c r="P57" s="14"/>
      <c r="Q57" s="14"/>
      <c r="R57" s="14"/>
      <c r="S57" s="14"/>
      <c r="T57" s="14"/>
      <c r="U57" s="14"/>
      <c r="V57" s="14"/>
      <c r="W57" s="14"/>
      <c r="X57" s="14"/>
      <c r="Y57" s="14"/>
      <c r="Z57" s="14"/>
    </row>
    <row r="58" spans="1:26" ht="15.75" customHeight="1" x14ac:dyDescent="0.2">
      <c r="A58" s="32"/>
      <c r="B58" s="33">
        <v>1</v>
      </c>
      <c r="C58" s="34" t="s">
        <v>82</v>
      </c>
      <c r="D58" s="35">
        <v>500</v>
      </c>
      <c r="E58" s="36">
        <v>1</v>
      </c>
      <c r="F58" s="37">
        <f t="shared" ref="F58:F72" si="15">D58*E58</f>
        <v>500</v>
      </c>
      <c r="G58" s="35"/>
      <c r="H58" s="39"/>
      <c r="I58" s="63">
        <v>0</v>
      </c>
      <c r="J58" s="39"/>
      <c r="K58" s="40">
        <f t="shared" ref="K58:K72" si="16">I58/F58</f>
        <v>0</v>
      </c>
      <c r="L58" s="14"/>
      <c r="M58" s="14"/>
      <c r="N58" s="14"/>
      <c r="O58" s="14"/>
      <c r="P58" s="14"/>
      <c r="Q58" s="14"/>
      <c r="R58" s="14"/>
      <c r="S58" s="14"/>
      <c r="T58" s="14"/>
      <c r="U58" s="14"/>
      <c r="V58" s="14"/>
      <c r="W58" s="14"/>
      <c r="X58" s="14"/>
      <c r="Y58" s="14"/>
      <c r="Z58" s="14"/>
    </row>
    <row r="59" spans="1:26" ht="15.75" customHeight="1" x14ac:dyDescent="0.2">
      <c r="A59" s="32"/>
      <c r="B59" s="33">
        <v>2</v>
      </c>
      <c r="C59" s="34" t="s">
        <v>83</v>
      </c>
      <c r="D59" s="35">
        <v>375</v>
      </c>
      <c r="E59" s="36">
        <v>1</v>
      </c>
      <c r="F59" s="37">
        <f t="shared" si="15"/>
        <v>375</v>
      </c>
      <c r="G59" s="35"/>
      <c r="H59" s="39"/>
      <c r="I59" s="63">
        <v>0</v>
      </c>
      <c r="J59" s="39"/>
      <c r="K59" s="40">
        <f t="shared" si="16"/>
        <v>0</v>
      </c>
      <c r="L59" s="14"/>
      <c r="M59" s="14"/>
      <c r="N59" s="14"/>
      <c r="O59" s="14"/>
      <c r="P59" s="14"/>
      <c r="Q59" s="14"/>
      <c r="R59" s="14"/>
      <c r="S59" s="14"/>
      <c r="T59" s="14"/>
      <c r="U59" s="14"/>
      <c r="V59" s="14"/>
      <c r="W59" s="14"/>
      <c r="X59" s="14"/>
      <c r="Y59" s="14"/>
      <c r="Z59" s="14"/>
    </row>
    <row r="60" spans="1:26" ht="15.75" customHeight="1" x14ac:dyDescent="0.2">
      <c r="A60" s="32"/>
      <c r="B60" s="33">
        <v>3</v>
      </c>
      <c r="C60" s="34" t="s">
        <v>84</v>
      </c>
      <c r="D60" s="35">
        <f>SUM(F61:F70)</f>
        <v>1000</v>
      </c>
      <c r="E60" s="36">
        <v>1</v>
      </c>
      <c r="F60" s="37">
        <f t="shared" si="15"/>
        <v>1000</v>
      </c>
      <c r="G60" s="35"/>
      <c r="H60" s="39"/>
      <c r="I60" s="63">
        <f>SUM(I61:I70)</f>
        <v>63.59</v>
      </c>
      <c r="J60" s="39"/>
      <c r="K60" s="40">
        <f t="shared" si="16"/>
        <v>6.3590000000000008E-2</v>
      </c>
      <c r="L60" s="14"/>
      <c r="M60" s="14"/>
      <c r="N60" s="14"/>
      <c r="O60" s="14"/>
      <c r="P60" s="14"/>
      <c r="Q60" s="14"/>
      <c r="R60" s="14"/>
      <c r="S60" s="14"/>
      <c r="T60" s="14"/>
      <c r="U60" s="14"/>
      <c r="V60" s="14"/>
      <c r="W60" s="14"/>
      <c r="X60" s="14"/>
      <c r="Y60" s="14"/>
      <c r="Z60" s="14"/>
    </row>
    <row r="61" spans="1:26" ht="15.75" customHeight="1" x14ac:dyDescent="0.2">
      <c r="A61" s="59"/>
      <c r="B61" s="57" t="s">
        <v>29</v>
      </c>
      <c r="C61" s="47" t="s">
        <v>85</v>
      </c>
      <c r="D61" s="55">
        <v>50</v>
      </c>
      <c r="E61" s="49">
        <v>1</v>
      </c>
      <c r="F61" s="55">
        <f t="shared" si="15"/>
        <v>50</v>
      </c>
      <c r="G61" s="44"/>
      <c r="H61" s="52"/>
      <c r="I61" s="55">
        <v>0</v>
      </c>
      <c r="J61" s="52"/>
      <c r="K61" s="53">
        <f t="shared" si="16"/>
        <v>0</v>
      </c>
      <c r="L61" s="45"/>
      <c r="M61" s="45"/>
      <c r="N61" s="45"/>
      <c r="O61" s="45"/>
      <c r="P61" s="45"/>
      <c r="Q61" s="45"/>
      <c r="R61" s="45"/>
      <c r="S61" s="45"/>
      <c r="T61" s="45"/>
      <c r="U61" s="45"/>
      <c r="V61" s="45"/>
      <c r="W61" s="45"/>
      <c r="X61" s="45"/>
      <c r="Y61" s="45"/>
      <c r="Z61" s="45"/>
    </row>
    <row r="62" spans="1:26" ht="15.75" customHeight="1" x14ac:dyDescent="0.2">
      <c r="A62" s="59"/>
      <c r="B62" s="57" t="s">
        <v>29</v>
      </c>
      <c r="C62" s="47" t="s">
        <v>86</v>
      </c>
      <c r="D62" s="55">
        <v>50</v>
      </c>
      <c r="E62" s="49">
        <v>1</v>
      </c>
      <c r="F62" s="55">
        <f t="shared" si="15"/>
        <v>50</v>
      </c>
      <c r="G62" s="44"/>
      <c r="H62" s="52"/>
      <c r="I62" s="55">
        <v>0</v>
      </c>
      <c r="J62" s="52"/>
      <c r="K62" s="53">
        <f t="shared" si="16"/>
        <v>0</v>
      </c>
      <c r="L62" s="45"/>
      <c r="M62" s="45"/>
      <c r="N62" s="45"/>
      <c r="O62" s="45"/>
      <c r="P62" s="45"/>
      <c r="Q62" s="45"/>
      <c r="R62" s="45"/>
      <c r="S62" s="45"/>
      <c r="T62" s="45"/>
      <c r="U62" s="45"/>
      <c r="V62" s="45"/>
      <c r="W62" s="45"/>
      <c r="X62" s="45"/>
      <c r="Y62" s="45"/>
      <c r="Z62" s="45"/>
    </row>
    <row r="63" spans="1:26" ht="15.75" customHeight="1" x14ac:dyDescent="0.2">
      <c r="A63" s="59"/>
      <c r="B63" s="57" t="s">
        <v>29</v>
      </c>
      <c r="C63" s="47" t="s">
        <v>87</v>
      </c>
      <c r="D63" s="55">
        <v>50</v>
      </c>
      <c r="E63" s="49">
        <v>1</v>
      </c>
      <c r="F63" s="55">
        <f t="shared" si="15"/>
        <v>50</v>
      </c>
      <c r="G63" s="44"/>
      <c r="H63" s="52"/>
      <c r="I63" s="55">
        <v>0</v>
      </c>
      <c r="J63" s="52"/>
      <c r="K63" s="53">
        <f t="shared" si="16"/>
        <v>0</v>
      </c>
      <c r="L63" s="45"/>
      <c r="M63" s="45"/>
      <c r="N63" s="45"/>
      <c r="O63" s="45"/>
      <c r="P63" s="45"/>
      <c r="Q63" s="45"/>
      <c r="R63" s="45"/>
      <c r="S63" s="45"/>
      <c r="T63" s="45"/>
      <c r="U63" s="45"/>
      <c r="V63" s="45"/>
      <c r="W63" s="45"/>
      <c r="X63" s="45"/>
      <c r="Y63" s="45"/>
      <c r="Z63" s="45"/>
    </row>
    <row r="64" spans="1:26" ht="15.75" customHeight="1" x14ac:dyDescent="0.2">
      <c r="A64" s="59"/>
      <c r="B64" s="57" t="s">
        <v>29</v>
      </c>
      <c r="C64" s="47" t="s">
        <v>88</v>
      </c>
      <c r="D64" s="55">
        <v>50</v>
      </c>
      <c r="E64" s="49">
        <v>1</v>
      </c>
      <c r="F64" s="55">
        <f t="shared" si="15"/>
        <v>50</v>
      </c>
      <c r="G64" s="44"/>
      <c r="H64" s="52"/>
      <c r="I64" s="55">
        <v>50</v>
      </c>
      <c r="J64" s="52"/>
      <c r="K64" s="53">
        <f t="shared" si="16"/>
        <v>1</v>
      </c>
      <c r="L64" s="45"/>
      <c r="M64" s="45"/>
      <c r="N64" s="45"/>
      <c r="O64" s="45"/>
      <c r="P64" s="45"/>
      <c r="Q64" s="45"/>
      <c r="R64" s="45"/>
      <c r="S64" s="45"/>
      <c r="T64" s="45"/>
      <c r="U64" s="45"/>
      <c r="V64" s="45"/>
      <c r="W64" s="45"/>
      <c r="X64" s="45"/>
      <c r="Y64" s="45"/>
      <c r="Z64" s="45"/>
    </row>
    <row r="65" spans="1:26" ht="15.75" customHeight="1" x14ac:dyDescent="0.2">
      <c r="A65" s="59"/>
      <c r="B65" s="57" t="s">
        <v>29</v>
      </c>
      <c r="C65" s="47" t="s">
        <v>89</v>
      </c>
      <c r="D65" s="55">
        <v>50</v>
      </c>
      <c r="E65" s="49">
        <v>1</v>
      </c>
      <c r="F65" s="55">
        <f t="shared" si="15"/>
        <v>50</v>
      </c>
      <c r="G65" s="44"/>
      <c r="H65" s="52"/>
      <c r="I65" s="55">
        <v>0</v>
      </c>
      <c r="J65" s="52"/>
      <c r="K65" s="53">
        <f t="shared" si="16"/>
        <v>0</v>
      </c>
      <c r="L65" s="45"/>
      <c r="M65" s="45"/>
      <c r="N65" s="45"/>
      <c r="O65" s="45"/>
      <c r="P65" s="45"/>
      <c r="Q65" s="45"/>
      <c r="R65" s="45"/>
      <c r="S65" s="45"/>
      <c r="T65" s="45"/>
      <c r="U65" s="45"/>
      <c r="V65" s="45"/>
      <c r="W65" s="45"/>
      <c r="X65" s="45"/>
      <c r="Y65" s="45"/>
      <c r="Z65" s="45"/>
    </row>
    <row r="66" spans="1:26" ht="15.75" customHeight="1" x14ac:dyDescent="0.2">
      <c r="A66" s="59"/>
      <c r="B66" s="57" t="s">
        <v>29</v>
      </c>
      <c r="C66" s="58" t="s">
        <v>90</v>
      </c>
      <c r="D66" s="44">
        <v>150</v>
      </c>
      <c r="E66" s="49">
        <v>1</v>
      </c>
      <c r="F66" s="55">
        <f t="shared" si="15"/>
        <v>150</v>
      </c>
      <c r="G66" s="44"/>
      <c r="H66" s="52"/>
      <c r="I66" s="55">
        <v>0</v>
      </c>
      <c r="J66" s="52"/>
      <c r="K66" s="53">
        <f t="shared" si="16"/>
        <v>0</v>
      </c>
      <c r="L66" s="45"/>
      <c r="M66" s="45"/>
      <c r="N66" s="45"/>
      <c r="O66" s="45"/>
      <c r="P66" s="45"/>
      <c r="Q66" s="45"/>
      <c r="R66" s="45"/>
      <c r="S66" s="45"/>
      <c r="T66" s="45"/>
      <c r="U66" s="45"/>
      <c r="V66" s="45"/>
      <c r="W66" s="45"/>
      <c r="X66" s="45"/>
      <c r="Y66" s="45"/>
      <c r="Z66" s="45"/>
    </row>
    <row r="67" spans="1:26" ht="15.75" customHeight="1" x14ac:dyDescent="0.2">
      <c r="A67" s="59"/>
      <c r="B67" s="57" t="s">
        <v>29</v>
      </c>
      <c r="C67" s="58" t="s">
        <v>91</v>
      </c>
      <c r="D67" s="44">
        <v>150</v>
      </c>
      <c r="E67" s="49">
        <v>1</v>
      </c>
      <c r="F67" s="55">
        <f t="shared" si="15"/>
        <v>150</v>
      </c>
      <c r="G67" s="44"/>
      <c r="H67" s="52"/>
      <c r="I67" s="55">
        <v>0</v>
      </c>
      <c r="J67" s="52"/>
      <c r="K67" s="53">
        <f t="shared" si="16"/>
        <v>0</v>
      </c>
      <c r="L67" s="45"/>
      <c r="M67" s="45"/>
      <c r="N67" s="45"/>
      <c r="O67" s="45"/>
      <c r="P67" s="45"/>
      <c r="Q67" s="45"/>
      <c r="R67" s="45"/>
      <c r="S67" s="45"/>
      <c r="T67" s="45"/>
      <c r="U67" s="45"/>
      <c r="V67" s="45"/>
      <c r="W67" s="45"/>
      <c r="X67" s="45"/>
      <c r="Y67" s="45"/>
      <c r="Z67" s="45"/>
    </row>
    <row r="68" spans="1:26" ht="15.75" customHeight="1" x14ac:dyDescent="0.2">
      <c r="A68" s="59"/>
      <c r="B68" s="57" t="s">
        <v>29</v>
      </c>
      <c r="C68" s="58" t="s">
        <v>92</v>
      </c>
      <c r="D68" s="44">
        <v>150</v>
      </c>
      <c r="E68" s="49">
        <v>1</v>
      </c>
      <c r="F68" s="55">
        <f t="shared" si="15"/>
        <v>150</v>
      </c>
      <c r="G68" s="44"/>
      <c r="H68" s="52"/>
      <c r="I68" s="55">
        <v>0</v>
      </c>
      <c r="J68" s="52"/>
      <c r="K68" s="53">
        <f t="shared" si="16"/>
        <v>0</v>
      </c>
      <c r="L68" s="45"/>
      <c r="M68" s="45"/>
      <c r="N68" s="45"/>
      <c r="O68" s="45"/>
      <c r="P68" s="45"/>
      <c r="Q68" s="45"/>
      <c r="R68" s="45"/>
      <c r="S68" s="45"/>
      <c r="T68" s="45"/>
      <c r="U68" s="45"/>
      <c r="V68" s="45"/>
      <c r="W68" s="45"/>
      <c r="X68" s="45"/>
      <c r="Y68" s="45"/>
      <c r="Z68" s="45"/>
    </row>
    <row r="69" spans="1:26" ht="15.75" customHeight="1" x14ac:dyDescent="0.2">
      <c r="A69" s="59"/>
      <c r="B69" s="57" t="s">
        <v>29</v>
      </c>
      <c r="C69" s="58" t="s">
        <v>93</v>
      </c>
      <c r="D69" s="44">
        <v>150</v>
      </c>
      <c r="E69" s="49">
        <v>1</v>
      </c>
      <c r="F69" s="55">
        <f t="shared" si="15"/>
        <v>150</v>
      </c>
      <c r="G69" s="44"/>
      <c r="H69" s="52"/>
      <c r="I69" s="55">
        <v>0</v>
      </c>
      <c r="J69" s="52"/>
      <c r="K69" s="53">
        <f t="shared" si="16"/>
        <v>0</v>
      </c>
      <c r="L69" s="45"/>
      <c r="M69" s="45"/>
      <c r="N69" s="45"/>
      <c r="O69" s="45"/>
      <c r="P69" s="45"/>
      <c r="Q69" s="45"/>
      <c r="R69" s="45"/>
      <c r="S69" s="45"/>
      <c r="T69" s="45"/>
      <c r="U69" s="45"/>
      <c r="V69" s="45"/>
      <c r="W69" s="45"/>
      <c r="X69" s="45"/>
      <c r="Y69" s="45"/>
      <c r="Z69" s="45"/>
    </row>
    <row r="70" spans="1:26" ht="15.75" customHeight="1" x14ac:dyDescent="0.2">
      <c r="A70" s="59"/>
      <c r="B70" s="57" t="s">
        <v>29</v>
      </c>
      <c r="C70" s="58" t="s">
        <v>94</v>
      </c>
      <c r="D70" s="44">
        <v>150</v>
      </c>
      <c r="E70" s="49">
        <v>1</v>
      </c>
      <c r="F70" s="55">
        <f t="shared" si="15"/>
        <v>150</v>
      </c>
      <c r="G70" s="44"/>
      <c r="H70" s="52"/>
      <c r="I70" s="55">
        <v>13.59</v>
      </c>
      <c r="J70" s="52"/>
      <c r="K70" s="53">
        <f t="shared" si="16"/>
        <v>9.06E-2</v>
      </c>
      <c r="L70" s="45"/>
      <c r="M70" s="45"/>
      <c r="N70" s="45"/>
      <c r="O70" s="45"/>
      <c r="P70" s="45"/>
      <c r="Q70" s="45"/>
      <c r="R70" s="45"/>
      <c r="S70" s="45"/>
      <c r="T70" s="45"/>
      <c r="U70" s="45"/>
      <c r="V70" s="45"/>
      <c r="W70" s="45"/>
      <c r="X70" s="45"/>
      <c r="Y70" s="45"/>
      <c r="Z70" s="45"/>
    </row>
    <row r="71" spans="1:26" ht="15.75" customHeight="1" x14ac:dyDescent="0.2">
      <c r="A71" s="32"/>
      <c r="B71" s="33">
        <v>4</v>
      </c>
      <c r="C71" s="34" t="s">
        <v>95</v>
      </c>
      <c r="D71" s="35">
        <v>350</v>
      </c>
      <c r="E71" s="36">
        <v>1</v>
      </c>
      <c r="F71" s="37">
        <f t="shared" si="15"/>
        <v>350</v>
      </c>
      <c r="G71" s="35"/>
      <c r="H71" s="39"/>
      <c r="I71" s="63">
        <v>4.29</v>
      </c>
      <c r="J71" s="39"/>
      <c r="K71" s="40">
        <f t="shared" si="16"/>
        <v>1.2257142857142857E-2</v>
      </c>
      <c r="L71" s="14"/>
      <c r="M71" s="14"/>
      <c r="N71" s="14"/>
      <c r="O71" s="14"/>
      <c r="P71" s="14"/>
      <c r="Q71" s="14"/>
      <c r="R71" s="14"/>
      <c r="S71" s="14"/>
      <c r="T71" s="14"/>
      <c r="U71" s="14"/>
      <c r="V71" s="14"/>
      <c r="W71" s="14"/>
      <c r="X71" s="14"/>
      <c r="Y71" s="14"/>
      <c r="Z71" s="14"/>
    </row>
    <row r="72" spans="1:26" ht="15.75" customHeight="1" x14ac:dyDescent="0.2">
      <c r="A72" s="32"/>
      <c r="B72" s="33">
        <v>5</v>
      </c>
      <c r="C72" s="34" t="s">
        <v>96</v>
      </c>
      <c r="D72" s="35">
        <v>20</v>
      </c>
      <c r="E72" s="36">
        <v>15</v>
      </c>
      <c r="F72" s="37">
        <f t="shared" si="15"/>
        <v>300</v>
      </c>
      <c r="G72" s="35"/>
      <c r="H72" s="39"/>
      <c r="I72" s="63">
        <v>135.75</v>
      </c>
      <c r="J72" s="39"/>
      <c r="K72" s="40">
        <f t="shared" si="16"/>
        <v>0.45250000000000001</v>
      </c>
      <c r="L72" s="14"/>
      <c r="M72" s="14"/>
      <c r="N72" s="14"/>
      <c r="O72" s="14"/>
      <c r="P72" s="14"/>
      <c r="Q72" s="14"/>
      <c r="R72" s="14"/>
      <c r="S72" s="14"/>
      <c r="T72" s="14"/>
      <c r="U72" s="14"/>
      <c r="V72" s="14"/>
      <c r="W72" s="14"/>
      <c r="X72" s="14"/>
      <c r="Y72" s="14"/>
      <c r="Z72" s="14"/>
    </row>
    <row r="73" spans="1:26" ht="15.75" customHeight="1" x14ac:dyDescent="0.2">
      <c r="A73" s="24" t="s">
        <v>97</v>
      </c>
      <c r="B73" s="25"/>
      <c r="C73" s="164" t="s">
        <v>98</v>
      </c>
      <c r="D73" s="158"/>
      <c r="E73" s="158"/>
      <c r="F73" s="158"/>
      <c r="G73" s="27">
        <f>SUM(F74:F86)</f>
        <v>7141.45</v>
      </c>
      <c r="H73" s="39"/>
      <c r="I73" s="29"/>
      <c r="J73" s="30">
        <f>SUM(I74:I86)</f>
        <v>10220.07</v>
      </c>
      <c r="K73" s="31">
        <f>J73/G73</f>
        <v>1.4310917250698387</v>
      </c>
      <c r="L73" s="14"/>
      <c r="M73" s="14"/>
      <c r="N73" s="14"/>
      <c r="O73" s="14"/>
      <c r="P73" s="14"/>
      <c r="Q73" s="14"/>
      <c r="R73" s="14"/>
      <c r="S73" s="14"/>
      <c r="T73" s="14"/>
      <c r="U73" s="14"/>
      <c r="V73" s="14"/>
      <c r="W73" s="14"/>
      <c r="X73" s="14"/>
      <c r="Y73" s="14"/>
      <c r="Z73" s="14"/>
    </row>
    <row r="74" spans="1:26" ht="14" x14ac:dyDescent="0.2">
      <c r="A74" s="73"/>
      <c r="B74" s="74">
        <v>1</v>
      </c>
      <c r="C74" s="75" t="s">
        <v>99</v>
      </c>
      <c r="D74" s="76">
        <v>456.5</v>
      </c>
      <c r="E74" s="77">
        <v>1</v>
      </c>
      <c r="F74" s="78">
        <f t="shared" ref="F74:F86" si="17">D74*E74</f>
        <v>456.5</v>
      </c>
      <c r="G74" s="28"/>
      <c r="H74" s="39"/>
      <c r="I74" s="63">
        <v>111.2</v>
      </c>
      <c r="J74" s="39"/>
      <c r="K74" s="40">
        <f>I74/F74</f>
        <v>0.24359255202628696</v>
      </c>
      <c r="L74" s="14"/>
      <c r="M74" s="14"/>
      <c r="N74" s="14"/>
      <c r="O74" s="14"/>
      <c r="P74" s="14"/>
      <c r="Q74" s="14"/>
      <c r="R74" s="14"/>
      <c r="S74" s="14"/>
      <c r="T74" s="14"/>
      <c r="U74" s="14"/>
      <c r="V74" s="14"/>
      <c r="W74" s="14"/>
      <c r="X74" s="14"/>
      <c r="Y74" s="14"/>
      <c r="Z74" s="14"/>
    </row>
    <row r="75" spans="1:26" ht="14" x14ac:dyDescent="0.2">
      <c r="A75" s="73"/>
      <c r="B75" s="79">
        <v>2</v>
      </c>
      <c r="C75" s="80" t="s">
        <v>100</v>
      </c>
      <c r="D75" s="81">
        <v>0</v>
      </c>
      <c r="E75" s="73">
        <v>1</v>
      </c>
      <c r="F75" s="81">
        <f t="shared" si="17"/>
        <v>0</v>
      </c>
      <c r="G75" s="28"/>
      <c r="H75" s="39"/>
      <c r="I75" s="63">
        <v>0</v>
      </c>
      <c r="J75" s="39"/>
      <c r="K75" s="40">
        <v>0</v>
      </c>
      <c r="L75" s="14"/>
      <c r="M75" s="14"/>
      <c r="N75" s="14"/>
      <c r="O75" s="14"/>
      <c r="P75" s="14"/>
      <c r="Q75" s="14"/>
      <c r="R75" s="14"/>
      <c r="S75" s="14"/>
      <c r="T75" s="14"/>
      <c r="U75" s="14"/>
      <c r="V75" s="14"/>
      <c r="W75" s="14"/>
      <c r="X75" s="14"/>
      <c r="Y75" s="14"/>
      <c r="Z75" s="14"/>
    </row>
    <row r="76" spans="1:26" ht="14" x14ac:dyDescent="0.2">
      <c r="A76" s="73"/>
      <c r="B76" s="79">
        <v>3</v>
      </c>
      <c r="C76" s="80" t="s">
        <v>101</v>
      </c>
      <c r="D76" s="81">
        <v>456.75</v>
      </c>
      <c r="E76" s="73">
        <v>1</v>
      </c>
      <c r="F76" s="81">
        <f t="shared" si="17"/>
        <v>456.75</v>
      </c>
      <c r="G76" s="28"/>
      <c r="H76" s="39"/>
      <c r="I76" s="63">
        <v>0</v>
      </c>
      <c r="J76" s="39"/>
      <c r="K76" s="40">
        <f t="shared" ref="K76:K77" si="18">I76/F76</f>
        <v>0</v>
      </c>
      <c r="L76" s="14"/>
      <c r="M76" s="14"/>
      <c r="N76" s="14"/>
      <c r="O76" s="14"/>
      <c r="P76" s="14"/>
      <c r="Q76" s="14"/>
      <c r="R76" s="14"/>
      <c r="S76" s="14"/>
      <c r="T76" s="14"/>
      <c r="U76" s="14"/>
      <c r="V76" s="14"/>
      <c r="W76" s="14"/>
      <c r="X76" s="14"/>
      <c r="Y76" s="14"/>
      <c r="Z76" s="14"/>
    </row>
    <row r="77" spans="1:26" ht="14" x14ac:dyDescent="0.2">
      <c r="A77" s="73"/>
      <c r="B77" s="79">
        <v>4</v>
      </c>
      <c r="C77" s="80" t="s">
        <v>102</v>
      </c>
      <c r="D77" s="81">
        <v>814.2</v>
      </c>
      <c r="E77" s="73">
        <v>1</v>
      </c>
      <c r="F77" s="81">
        <f t="shared" si="17"/>
        <v>814.2</v>
      </c>
      <c r="G77" s="28"/>
      <c r="H77" s="39"/>
      <c r="I77" s="63">
        <v>9.42</v>
      </c>
      <c r="J77" s="39"/>
      <c r="K77" s="40">
        <f t="shared" si="18"/>
        <v>1.156963890935888E-2</v>
      </c>
      <c r="L77" s="14"/>
      <c r="M77" s="14"/>
      <c r="N77" s="14"/>
      <c r="O77" s="14"/>
      <c r="P77" s="14"/>
      <c r="Q77" s="14"/>
      <c r="R77" s="14"/>
      <c r="S77" s="14"/>
      <c r="T77" s="14"/>
      <c r="U77" s="14"/>
      <c r="V77" s="14"/>
      <c r="W77" s="14"/>
      <c r="X77" s="14"/>
      <c r="Y77" s="14"/>
      <c r="Z77" s="14"/>
    </row>
    <row r="78" spans="1:26" ht="14" x14ac:dyDescent="0.2">
      <c r="A78" s="73"/>
      <c r="B78" s="79">
        <v>5</v>
      </c>
      <c r="C78" s="80" t="s">
        <v>103</v>
      </c>
      <c r="D78" s="81">
        <v>0</v>
      </c>
      <c r="E78" s="73">
        <v>1</v>
      </c>
      <c r="F78" s="81">
        <f t="shared" si="17"/>
        <v>0</v>
      </c>
      <c r="G78" s="28"/>
      <c r="H78" s="39"/>
      <c r="I78" s="63">
        <v>0</v>
      </c>
      <c r="J78" s="39"/>
      <c r="K78" s="40">
        <v>0</v>
      </c>
      <c r="L78" s="14"/>
      <c r="M78" s="14"/>
      <c r="N78" s="14"/>
      <c r="O78" s="14"/>
      <c r="P78" s="14"/>
      <c r="Q78" s="14"/>
      <c r="R78" s="14"/>
      <c r="S78" s="14"/>
      <c r="T78" s="14"/>
      <c r="U78" s="14"/>
      <c r="V78" s="14"/>
      <c r="W78" s="14"/>
      <c r="X78" s="14"/>
      <c r="Y78" s="14"/>
      <c r="Z78" s="14"/>
    </row>
    <row r="79" spans="1:26" ht="14" x14ac:dyDescent="0.2">
      <c r="A79" s="73"/>
      <c r="B79" s="33">
        <v>6</v>
      </c>
      <c r="C79" s="34" t="s">
        <v>104</v>
      </c>
      <c r="D79" s="35">
        <v>0</v>
      </c>
      <c r="E79" s="36">
        <v>1</v>
      </c>
      <c r="F79" s="37">
        <f t="shared" si="17"/>
        <v>0</v>
      </c>
      <c r="G79" s="28"/>
      <c r="H79" s="39"/>
      <c r="I79" s="63">
        <v>0</v>
      </c>
      <c r="J79" s="39"/>
      <c r="K79" s="40">
        <v>0</v>
      </c>
      <c r="L79" s="14"/>
      <c r="M79" s="14"/>
      <c r="N79" s="14"/>
      <c r="O79" s="14"/>
      <c r="P79" s="14"/>
      <c r="Q79" s="14"/>
      <c r="R79" s="14"/>
      <c r="S79" s="14"/>
      <c r="T79" s="14"/>
      <c r="U79" s="14"/>
      <c r="V79" s="14"/>
      <c r="W79" s="14"/>
      <c r="X79" s="14"/>
      <c r="Y79" s="14"/>
      <c r="Z79" s="14"/>
    </row>
    <row r="80" spans="1:26" ht="14" x14ac:dyDescent="0.2">
      <c r="A80" s="73"/>
      <c r="B80" s="33">
        <v>7</v>
      </c>
      <c r="C80" s="34" t="s">
        <v>105</v>
      </c>
      <c r="D80" s="35">
        <v>3413</v>
      </c>
      <c r="E80" s="36">
        <v>1</v>
      </c>
      <c r="F80" s="37">
        <f t="shared" si="17"/>
        <v>3413</v>
      </c>
      <c r="G80" s="28"/>
      <c r="H80" s="39"/>
      <c r="I80" s="82">
        <v>6839.75</v>
      </c>
      <c r="J80" s="39"/>
      <c r="K80" s="40">
        <f>I80/F80</f>
        <v>2.0040287137415764</v>
      </c>
      <c r="L80" s="14"/>
      <c r="M80" s="14"/>
      <c r="N80" s="14"/>
      <c r="O80" s="14"/>
      <c r="P80" s="14"/>
      <c r="Q80" s="14"/>
      <c r="R80" s="14"/>
      <c r="S80" s="14"/>
      <c r="T80" s="14"/>
      <c r="U80" s="14"/>
      <c r="V80" s="14"/>
      <c r="W80" s="14"/>
      <c r="X80" s="14"/>
      <c r="Y80" s="14"/>
      <c r="Z80" s="14"/>
    </row>
    <row r="81" spans="1:26" ht="14" x14ac:dyDescent="0.2">
      <c r="A81" s="73"/>
      <c r="B81" s="83">
        <v>8</v>
      </c>
      <c r="C81" s="4" t="s">
        <v>106</v>
      </c>
      <c r="D81" s="84">
        <v>0</v>
      </c>
      <c r="E81" s="85">
        <v>1</v>
      </c>
      <c r="F81" s="84">
        <f t="shared" si="17"/>
        <v>0</v>
      </c>
      <c r="G81" s="28"/>
      <c r="H81" s="39"/>
      <c r="I81" s="63">
        <v>0</v>
      </c>
      <c r="J81" s="39"/>
      <c r="K81" s="40">
        <v>0</v>
      </c>
      <c r="L81" s="14"/>
      <c r="M81" s="14"/>
      <c r="N81" s="14"/>
      <c r="O81" s="14"/>
      <c r="P81" s="14"/>
      <c r="Q81" s="14"/>
      <c r="R81" s="14"/>
      <c r="S81" s="14"/>
      <c r="T81" s="14"/>
      <c r="U81" s="14"/>
      <c r="V81" s="14"/>
      <c r="W81" s="14"/>
      <c r="X81" s="14"/>
      <c r="Y81" s="14"/>
      <c r="Z81" s="14"/>
    </row>
    <row r="82" spans="1:26" ht="14" x14ac:dyDescent="0.2">
      <c r="A82" s="73"/>
      <c r="B82" s="83">
        <v>9</v>
      </c>
      <c r="C82" s="4" t="s">
        <v>107</v>
      </c>
      <c r="D82" s="84">
        <v>500</v>
      </c>
      <c r="E82" s="85">
        <v>1</v>
      </c>
      <c r="F82" s="84">
        <f t="shared" si="17"/>
        <v>500</v>
      </c>
      <c r="G82" s="28"/>
      <c r="H82" s="39"/>
      <c r="I82" s="63">
        <v>50</v>
      </c>
      <c r="J82" s="39"/>
      <c r="K82" s="40">
        <f t="shared" ref="K82:K86" si="19">I82/F82</f>
        <v>0.1</v>
      </c>
      <c r="L82" s="14"/>
      <c r="M82" s="14"/>
      <c r="N82" s="14"/>
      <c r="O82" s="14"/>
      <c r="P82" s="14"/>
      <c r="Q82" s="14"/>
      <c r="R82" s="14"/>
      <c r="S82" s="14"/>
      <c r="T82" s="14"/>
      <c r="U82" s="14"/>
      <c r="V82" s="14"/>
      <c r="W82" s="14"/>
      <c r="X82" s="14"/>
      <c r="Y82" s="14"/>
      <c r="Z82" s="14"/>
    </row>
    <row r="83" spans="1:26" ht="14" x14ac:dyDescent="0.2">
      <c r="A83" s="73"/>
      <c r="B83" s="83">
        <v>10</v>
      </c>
      <c r="C83" s="4" t="s">
        <v>108</v>
      </c>
      <c r="D83" s="84">
        <v>300</v>
      </c>
      <c r="E83" s="85">
        <v>1</v>
      </c>
      <c r="F83" s="84">
        <f t="shared" si="17"/>
        <v>300</v>
      </c>
      <c r="G83" s="28"/>
      <c r="H83" s="39"/>
      <c r="I83" s="63">
        <v>0</v>
      </c>
      <c r="J83" s="39"/>
      <c r="K83" s="40">
        <f t="shared" si="19"/>
        <v>0</v>
      </c>
      <c r="L83" s="14"/>
      <c r="M83" s="14"/>
      <c r="N83" s="14"/>
      <c r="O83" s="14"/>
      <c r="P83" s="14"/>
      <c r="Q83" s="14"/>
      <c r="R83" s="14"/>
      <c r="S83" s="14"/>
      <c r="T83" s="14"/>
      <c r="U83" s="14"/>
      <c r="V83" s="14"/>
      <c r="W83" s="14"/>
      <c r="X83" s="14"/>
      <c r="Y83" s="14"/>
      <c r="Z83" s="14"/>
    </row>
    <row r="84" spans="1:26" ht="14" x14ac:dyDescent="0.2">
      <c r="A84" s="73"/>
      <c r="B84" s="83">
        <v>11</v>
      </c>
      <c r="C84" s="4" t="s">
        <v>109</v>
      </c>
      <c r="D84" s="84">
        <v>500</v>
      </c>
      <c r="E84" s="85">
        <v>1</v>
      </c>
      <c r="F84" s="84">
        <f t="shared" si="17"/>
        <v>500</v>
      </c>
      <c r="G84" s="28"/>
      <c r="H84" s="39"/>
      <c r="I84" s="86">
        <f>45.85+75</f>
        <v>120.85</v>
      </c>
      <c r="J84" s="39"/>
      <c r="K84" s="40">
        <f t="shared" si="19"/>
        <v>0.2417</v>
      </c>
      <c r="L84" s="14"/>
      <c r="M84" s="14"/>
      <c r="N84" s="14"/>
      <c r="O84" s="14"/>
      <c r="P84" s="14"/>
      <c r="Q84" s="14"/>
      <c r="R84" s="14"/>
      <c r="S84" s="14"/>
      <c r="T84" s="14"/>
      <c r="U84" s="14"/>
      <c r="V84" s="14"/>
      <c r="W84" s="14"/>
      <c r="X84" s="14"/>
      <c r="Y84" s="14"/>
      <c r="Z84" s="14"/>
    </row>
    <row r="85" spans="1:26" ht="14" x14ac:dyDescent="0.2">
      <c r="A85" s="73"/>
      <c r="B85" s="33">
        <v>12</v>
      </c>
      <c r="C85" s="34" t="s">
        <v>110</v>
      </c>
      <c r="D85" s="87">
        <v>601</v>
      </c>
      <c r="E85" s="36">
        <v>1</v>
      </c>
      <c r="F85" s="87">
        <f t="shared" si="17"/>
        <v>601</v>
      </c>
      <c r="G85" s="28"/>
      <c r="H85" s="39"/>
      <c r="I85" s="63">
        <v>3088.85</v>
      </c>
      <c r="J85" s="39"/>
      <c r="K85" s="40">
        <f t="shared" si="19"/>
        <v>5.1395174708818638</v>
      </c>
      <c r="L85" s="14"/>
      <c r="M85" s="14"/>
      <c r="N85" s="14"/>
      <c r="O85" s="14"/>
      <c r="P85" s="14"/>
      <c r="Q85" s="14"/>
      <c r="R85" s="14"/>
      <c r="S85" s="14"/>
      <c r="T85" s="14"/>
      <c r="U85" s="14"/>
      <c r="V85" s="14"/>
      <c r="W85" s="14"/>
      <c r="X85" s="14"/>
      <c r="Y85" s="14"/>
      <c r="Z85" s="14"/>
    </row>
    <row r="86" spans="1:26" ht="15.75" customHeight="1" x14ac:dyDescent="0.2">
      <c r="B86" s="33">
        <v>13</v>
      </c>
      <c r="C86" s="34" t="s">
        <v>111</v>
      </c>
      <c r="D86" s="87">
        <v>100</v>
      </c>
      <c r="E86" s="36">
        <v>1</v>
      </c>
      <c r="F86" s="87">
        <f t="shared" si="17"/>
        <v>100</v>
      </c>
      <c r="G86" s="28"/>
      <c r="H86" s="39"/>
      <c r="I86" s="63">
        <v>0</v>
      </c>
      <c r="J86" s="39"/>
      <c r="K86" s="40">
        <f t="shared" si="19"/>
        <v>0</v>
      </c>
      <c r="L86" s="17"/>
      <c r="M86" s="17"/>
      <c r="N86" s="17"/>
      <c r="O86" s="17"/>
      <c r="P86" s="17"/>
      <c r="Q86" s="17"/>
      <c r="R86" s="17"/>
      <c r="S86" s="17"/>
      <c r="T86" s="17"/>
      <c r="U86" s="17"/>
      <c r="V86" s="17"/>
      <c r="W86" s="17"/>
      <c r="X86" s="17"/>
      <c r="Y86" s="17"/>
      <c r="Z86" s="17"/>
    </row>
    <row r="87" spans="1:26" ht="15.75" customHeight="1" x14ac:dyDescent="0.2">
      <c r="A87" s="18"/>
      <c r="B87" s="19"/>
      <c r="C87" s="165" t="s">
        <v>21</v>
      </c>
      <c r="D87" s="158"/>
      <c r="E87" s="158"/>
      <c r="F87" s="158"/>
      <c r="G87" s="88">
        <f>SUM(G4:G86)</f>
        <v>47786.159999999996</v>
      </c>
      <c r="H87" s="28"/>
      <c r="I87" s="89"/>
      <c r="J87" s="90">
        <f>SUM(J4,J10,J16,J19,J23,J34,J44,J54,J57,J73)</f>
        <v>37402.949999999997</v>
      </c>
      <c r="K87" s="91">
        <f t="shared" ref="K87:K88" si="20">J87/G87</f>
        <v>0.78271512086344663</v>
      </c>
      <c r="L87" s="17"/>
      <c r="M87" s="17"/>
      <c r="N87" s="17"/>
      <c r="O87" s="17"/>
      <c r="P87" s="17"/>
      <c r="Q87" s="17"/>
      <c r="R87" s="17"/>
      <c r="S87" s="17"/>
      <c r="T87" s="17"/>
      <c r="U87" s="17"/>
      <c r="V87" s="17"/>
      <c r="W87" s="17"/>
      <c r="X87" s="17"/>
      <c r="Y87" s="17"/>
      <c r="Z87" s="17"/>
    </row>
    <row r="88" spans="1:26" ht="15.75" customHeight="1" x14ac:dyDescent="0.2">
      <c r="A88" s="24" t="s">
        <v>112</v>
      </c>
      <c r="B88" s="25"/>
      <c r="C88" s="164" t="s">
        <v>113</v>
      </c>
      <c r="D88" s="158"/>
      <c r="E88" s="158"/>
      <c r="F88" s="158"/>
      <c r="G88" s="27">
        <f>F89</f>
        <v>2389.308</v>
      </c>
      <c r="H88" s="28"/>
      <c r="I88" s="29"/>
      <c r="J88" s="30">
        <v>250.01</v>
      </c>
      <c r="K88" s="31">
        <f t="shared" si="20"/>
        <v>0.10463699112881218</v>
      </c>
      <c r="L88" s="17"/>
      <c r="M88" s="17"/>
      <c r="N88" s="17"/>
      <c r="O88" s="17"/>
      <c r="P88" s="17"/>
      <c r="Q88" s="17"/>
      <c r="R88" s="17"/>
      <c r="S88" s="17"/>
      <c r="T88" s="17"/>
      <c r="U88" s="17"/>
      <c r="V88" s="17"/>
      <c r="W88" s="17"/>
      <c r="X88" s="17"/>
      <c r="Y88" s="17"/>
      <c r="Z88" s="17"/>
    </row>
    <row r="89" spans="1:26" ht="15.75" customHeight="1" x14ac:dyDescent="0.2">
      <c r="A89" s="32"/>
      <c r="B89" s="33">
        <v>1</v>
      </c>
      <c r="C89" s="34" t="s">
        <v>114</v>
      </c>
      <c r="D89" s="35">
        <f>(G87)*0.05</f>
        <v>2389.308</v>
      </c>
      <c r="E89" s="36">
        <v>1</v>
      </c>
      <c r="F89" s="35">
        <f>D89*E89</f>
        <v>2389.308</v>
      </c>
      <c r="G89" s="35"/>
      <c r="H89" s="28"/>
      <c r="I89" s="86">
        <v>250.01</v>
      </c>
      <c r="J89" s="39"/>
      <c r="K89" s="40">
        <f>I89/F89</f>
        <v>0.10463699112881218</v>
      </c>
      <c r="L89" s="17"/>
      <c r="M89" s="17"/>
      <c r="N89" s="17"/>
      <c r="O89" s="17"/>
      <c r="P89" s="17"/>
      <c r="Q89" s="17"/>
      <c r="R89" s="17"/>
      <c r="S89" s="17"/>
      <c r="T89" s="17"/>
      <c r="U89" s="17"/>
      <c r="V89" s="17"/>
      <c r="W89" s="17"/>
      <c r="X89" s="17"/>
      <c r="Y89" s="17"/>
      <c r="Z89" s="17"/>
    </row>
    <row r="90" spans="1:26" ht="15.75" customHeight="1" x14ac:dyDescent="0.2">
      <c r="A90" s="24" t="s">
        <v>115</v>
      </c>
      <c r="B90" s="25"/>
      <c r="C90" s="164" t="s">
        <v>116</v>
      </c>
      <c r="D90" s="158"/>
      <c r="E90" s="158"/>
      <c r="F90" s="158"/>
      <c r="G90" s="27">
        <f>SUM(F91:F94)</f>
        <v>2300</v>
      </c>
      <c r="H90" s="28"/>
      <c r="I90" s="92"/>
      <c r="J90" s="30">
        <f>SUM(I91:I94)</f>
        <v>4600</v>
      </c>
      <c r="K90" s="31">
        <f>J90/G90</f>
        <v>2</v>
      </c>
      <c r="L90" s="17"/>
      <c r="M90" s="17"/>
      <c r="N90" s="17"/>
      <c r="O90" s="17"/>
      <c r="P90" s="17"/>
      <c r="Q90" s="17"/>
      <c r="R90" s="17"/>
      <c r="S90" s="17"/>
      <c r="T90" s="17"/>
      <c r="U90" s="17"/>
      <c r="V90" s="17"/>
      <c r="W90" s="17"/>
      <c r="X90" s="17"/>
      <c r="Y90" s="17"/>
      <c r="Z90" s="17"/>
    </row>
    <row r="91" spans="1:26" ht="15.75" customHeight="1" x14ac:dyDescent="0.2">
      <c r="A91" s="32"/>
      <c r="B91" s="33">
        <v>1</v>
      </c>
      <c r="C91" s="34" t="s">
        <v>117</v>
      </c>
      <c r="D91" s="35">
        <v>0</v>
      </c>
      <c r="E91" s="36">
        <v>1</v>
      </c>
      <c r="F91" s="35">
        <f t="shared" ref="F91:F94" si="21">D91*E91</f>
        <v>0</v>
      </c>
      <c r="G91" s="35"/>
      <c r="H91" s="28"/>
      <c r="I91" s="86">
        <v>1600</v>
      </c>
      <c r="J91" s="39"/>
      <c r="K91" s="41" t="s">
        <v>118</v>
      </c>
      <c r="L91" s="17"/>
      <c r="M91" s="17"/>
      <c r="N91" s="17"/>
      <c r="O91" s="17"/>
      <c r="P91" s="17"/>
      <c r="Q91" s="17"/>
      <c r="R91" s="17"/>
      <c r="S91" s="17"/>
      <c r="T91" s="17"/>
      <c r="U91" s="17"/>
      <c r="V91" s="17"/>
      <c r="W91" s="17"/>
      <c r="X91" s="17"/>
      <c r="Y91" s="17"/>
      <c r="Z91" s="17"/>
    </row>
    <row r="92" spans="1:26" ht="15.75" customHeight="1" x14ac:dyDescent="0.2">
      <c r="A92" s="32"/>
      <c r="B92" s="33">
        <v>2</v>
      </c>
      <c r="C92" s="93" t="s">
        <v>119</v>
      </c>
      <c r="D92" s="35">
        <v>600</v>
      </c>
      <c r="E92" s="36">
        <v>1</v>
      </c>
      <c r="F92" s="35">
        <f t="shared" si="21"/>
        <v>600</v>
      </c>
      <c r="G92" s="35"/>
      <c r="H92" s="28"/>
      <c r="I92" s="86">
        <v>1000</v>
      </c>
      <c r="J92" s="39"/>
      <c r="K92" s="40">
        <f t="shared" ref="K92:K94" si="22">I92/F92</f>
        <v>1.6666666666666667</v>
      </c>
      <c r="L92" s="17"/>
      <c r="M92" s="17"/>
      <c r="N92" s="17"/>
      <c r="O92" s="17"/>
      <c r="P92" s="17"/>
      <c r="Q92" s="17"/>
      <c r="R92" s="17"/>
      <c r="S92" s="17"/>
      <c r="T92" s="17"/>
      <c r="U92" s="17"/>
      <c r="V92" s="17"/>
      <c r="W92" s="17"/>
      <c r="X92" s="17"/>
      <c r="Y92" s="17"/>
      <c r="Z92" s="17"/>
    </row>
    <row r="93" spans="1:26" ht="15.75" customHeight="1" x14ac:dyDescent="0.2">
      <c r="A93" s="32"/>
      <c r="B93" s="33">
        <v>3</v>
      </c>
      <c r="C93" s="93" t="s">
        <v>120</v>
      </c>
      <c r="D93" s="35">
        <v>700</v>
      </c>
      <c r="E93" s="36">
        <v>1</v>
      </c>
      <c r="F93" s="35">
        <f t="shared" si="21"/>
        <v>700</v>
      </c>
      <c r="G93" s="35"/>
      <c r="H93" s="28"/>
      <c r="I93" s="86">
        <v>1500</v>
      </c>
      <c r="J93" s="39"/>
      <c r="K93" s="40">
        <f t="shared" si="22"/>
        <v>2.1428571428571428</v>
      </c>
      <c r="L93" s="17"/>
      <c r="M93" s="17"/>
      <c r="N93" s="17"/>
      <c r="O93" s="17"/>
      <c r="P93" s="17"/>
      <c r="Q93" s="17"/>
      <c r="R93" s="17"/>
      <c r="S93" s="17"/>
      <c r="T93" s="17"/>
      <c r="U93" s="17"/>
      <c r="V93" s="17"/>
      <c r="W93" s="17"/>
      <c r="X93" s="17"/>
      <c r="Y93" s="17"/>
      <c r="Z93" s="17"/>
    </row>
    <row r="94" spans="1:26" ht="15.75" customHeight="1" x14ac:dyDescent="0.2">
      <c r="A94" s="32"/>
      <c r="B94" s="33">
        <v>4</v>
      </c>
      <c r="C94" s="34" t="s">
        <v>121</v>
      </c>
      <c r="D94" s="35">
        <v>1000</v>
      </c>
      <c r="E94" s="36">
        <v>1</v>
      </c>
      <c r="F94" s="35">
        <f t="shared" si="21"/>
        <v>1000</v>
      </c>
      <c r="G94" s="35"/>
      <c r="H94" s="28"/>
      <c r="I94" s="94">
        <v>500</v>
      </c>
      <c r="J94" s="39"/>
      <c r="K94" s="40">
        <f t="shared" si="22"/>
        <v>0.5</v>
      </c>
      <c r="L94" s="95"/>
      <c r="M94" s="17"/>
      <c r="N94" s="17"/>
      <c r="O94" s="17"/>
      <c r="P94" s="17"/>
      <c r="Q94" s="17"/>
      <c r="R94" s="17"/>
      <c r="S94" s="17"/>
      <c r="T94" s="17"/>
      <c r="U94" s="17"/>
      <c r="V94" s="17"/>
      <c r="W94" s="17"/>
      <c r="X94" s="17"/>
      <c r="Y94" s="17"/>
      <c r="Z94" s="17"/>
    </row>
    <row r="95" spans="1:26" ht="15.75" customHeight="1" x14ac:dyDescent="0.2">
      <c r="A95" s="18"/>
      <c r="B95" s="19"/>
      <c r="C95" s="165" t="s">
        <v>122</v>
      </c>
      <c r="D95" s="158"/>
      <c r="E95" s="158"/>
      <c r="F95" s="158"/>
      <c r="G95" s="88">
        <f>SUM(G87:G93)</f>
        <v>52475.467999999993</v>
      </c>
      <c r="H95" s="96"/>
      <c r="I95" s="89"/>
      <c r="J95" s="90">
        <f>SUM(J87,J88,J90)</f>
        <v>42252.959999999999</v>
      </c>
      <c r="K95" s="91">
        <f>J95/G95</f>
        <v>0.80519453394870155</v>
      </c>
      <c r="L95" s="17"/>
      <c r="M95" s="17"/>
      <c r="N95" s="17"/>
      <c r="O95" s="17"/>
      <c r="P95" s="17"/>
      <c r="Q95" s="17"/>
      <c r="R95" s="17"/>
      <c r="S95" s="17"/>
      <c r="T95" s="17"/>
      <c r="U95" s="17"/>
      <c r="V95" s="17"/>
      <c r="W95" s="17"/>
      <c r="X95" s="17"/>
      <c r="Y95" s="17"/>
      <c r="Z95" s="17"/>
    </row>
    <row r="96" spans="1:26" ht="15.75" customHeight="1" x14ac:dyDescent="0.2">
      <c r="A96" s="85"/>
      <c r="B96" s="83"/>
      <c r="C96" s="97"/>
      <c r="D96" s="97"/>
      <c r="E96" s="85"/>
      <c r="F96" s="97"/>
      <c r="G96" s="97"/>
      <c r="H96" s="97"/>
      <c r="I96" s="17"/>
      <c r="J96" s="17"/>
      <c r="K96" s="17"/>
      <c r="L96" s="17"/>
      <c r="M96" s="17"/>
      <c r="N96" s="17"/>
      <c r="O96" s="17"/>
      <c r="P96" s="17"/>
      <c r="Q96" s="17"/>
      <c r="R96" s="17"/>
      <c r="S96" s="17"/>
      <c r="T96" s="17"/>
      <c r="U96" s="17"/>
      <c r="V96" s="17"/>
      <c r="W96" s="17"/>
      <c r="X96" s="17"/>
      <c r="Y96" s="17"/>
      <c r="Z96" s="17"/>
    </row>
    <row r="97" spans="1:26" ht="15.75" customHeight="1" x14ac:dyDescent="0.2">
      <c r="A97" s="85"/>
      <c r="B97" s="83"/>
      <c r="C97" s="97"/>
      <c r="D97" s="97"/>
      <c r="E97" s="97"/>
      <c r="F97" s="97"/>
      <c r="G97" s="98"/>
      <c r="H97" s="97"/>
      <c r="I97" s="17"/>
      <c r="J97" s="17"/>
      <c r="K97" s="17"/>
      <c r="L97" s="17"/>
      <c r="M97" s="17"/>
      <c r="N97" s="17"/>
      <c r="O97" s="17"/>
      <c r="P97" s="17"/>
      <c r="Q97" s="17"/>
      <c r="R97" s="17"/>
      <c r="S97" s="17"/>
      <c r="T97" s="17"/>
      <c r="U97" s="17"/>
      <c r="V97" s="17"/>
      <c r="W97" s="17"/>
      <c r="X97" s="17"/>
      <c r="Y97" s="17"/>
      <c r="Z97" s="17"/>
    </row>
    <row r="98" spans="1:26" ht="15.75" customHeight="1" x14ac:dyDescent="0.2">
      <c r="A98" s="85"/>
      <c r="B98" s="33"/>
      <c r="C98" s="34"/>
      <c r="D98" s="87"/>
      <c r="E98" s="36"/>
      <c r="F98" s="87"/>
      <c r="G98" s="28"/>
      <c r="H98" s="39"/>
      <c r="I98" s="63"/>
      <c r="J98" s="39"/>
      <c r="K98" s="40"/>
      <c r="L98" s="17"/>
      <c r="M98" s="17"/>
      <c r="N98" s="17"/>
      <c r="O98" s="17"/>
      <c r="P98" s="17"/>
      <c r="Q98" s="17"/>
      <c r="R98" s="17"/>
      <c r="S98" s="17"/>
      <c r="T98" s="17"/>
      <c r="U98" s="17"/>
      <c r="V98" s="17"/>
      <c r="W98" s="17"/>
      <c r="X98" s="17"/>
      <c r="Y98" s="17"/>
      <c r="Z98" s="17"/>
    </row>
    <row r="99" spans="1:26" ht="15.75" customHeight="1" x14ac:dyDescent="0.2">
      <c r="A99" s="85"/>
      <c r="B99" s="83"/>
      <c r="C99" s="97"/>
      <c r="D99" s="97"/>
      <c r="E99" s="97"/>
      <c r="F99" s="97"/>
      <c r="G99" s="97"/>
      <c r="H99" s="97"/>
      <c r="I99" s="17"/>
      <c r="J99" s="17"/>
      <c r="K99" s="17"/>
      <c r="L99" s="17"/>
      <c r="M99" s="17"/>
      <c r="N99" s="17"/>
      <c r="O99" s="17"/>
      <c r="P99" s="17"/>
      <c r="Q99" s="17"/>
      <c r="R99" s="17"/>
      <c r="S99" s="17"/>
      <c r="T99" s="17"/>
      <c r="U99" s="17"/>
      <c r="V99" s="17"/>
      <c r="W99" s="17"/>
      <c r="X99" s="17"/>
      <c r="Y99" s="17"/>
      <c r="Z99" s="17"/>
    </row>
    <row r="100" spans="1:26" ht="15.75" customHeight="1" x14ac:dyDescent="0.2">
      <c r="A100" s="85"/>
      <c r="B100" s="83"/>
      <c r="C100" s="97"/>
      <c r="D100" s="97"/>
      <c r="E100" s="97"/>
      <c r="F100" s="97"/>
      <c r="G100" s="97"/>
      <c r="H100" s="97"/>
      <c r="I100" s="17"/>
      <c r="J100" s="17"/>
      <c r="K100" s="17"/>
      <c r="L100" s="17"/>
      <c r="M100" s="17"/>
      <c r="N100" s="17"/>
      <c r="O100" s="17"/>
      <c r="P100" s="17"/>
      <c r="Q100" s="17"/>
      <c r="R100" s="17"/>
      <c r="S100" s="17"/>
      <c r="T100" s="17"/>
      <c r="U100" s="17"/>
      <c r="V100" s="17"/>
      <c r="W100" s="17"/>
      <c r="X100" s="17"/>
      <c r="Y100" s="17"/>
      <c r="Z100" s="17"/>
    </row>
    <row r="101" spans="1:26" ht="15.75" customHeight="1" x14ac:dyDescent="0.2">
      <c r="A101" s="85"/>
      <c r="B101" s="83"/>
      <c r="C101" s="97"/>
      <c r="D101" s="97"/>
      <c r="E101" s="97"/>
      <c r="F101" s="97"/>
      <c r="G101" s="97"/>
      <c r="H101" s="97"/>
      <c r="I101" s="17"/>
      <c r="J101" s="17"/>
      <c r="K101" s="17"/>
      <c r="L101" s="17"/>
      <c r="M101" s="17"/>
      <c r="N101" s="17"/>
      <c r="O101" s="17"/>
      <c r="P101" s="17"/>
      <c r="Q101" s="17"/>
      <c r="R101" s="17"/>
      <c r="S101" s="17"/>
      <c r="T101" s="17"/>
      <c r="U101" s="17"/>
      <c r="V101" s="17"/>
      <c r="W101" s="17"/>
      <c r="X101" s="17"/>
      <c r="Y101" s="17"/>
      <c r="Z101" s="17"/>
    </row>
    <row r="102" spans="1:26" ht="15.75" customHeight="1" x14ac:dyDescent="0.2">
      <c r="A102" s="85"/>
      <c r="B102" s="83"/>
      <c r="C102" s="97"/>
      <c r="D102" s="97"/>
      <c r="E102" s="97"/>
      <c r="F102" s="97"/>
      <c r="G102" s="97"/>
      <c r="H102" s="97"/>
      <c r="I102" s="17"/>
      <c r="J102" s="17"/>
      <c r="K102" s="17"/>
      <c r="L102" s="17"/>
      <c r="M102" s="17"/>
      <c r="N102" s="17"/>
      <c r="O102" s="17"/>
      <c r="P102" s="17"/>
      <c r="Q102" s="17"/>
      <c r="R102" s="17"/>
      <c r="S102" s="17"/>
      <c r="T102" s="17"/>
      <c r="U102" s="17"/>
      <c r="V102" s="17"/>
      <c r="W102" s="17"/>
      <c r="X102" s="17"/>
      <c r="Y102" s="17"/>
      <c r="Z102" s="17"/>
    </row>
    <row r="103" spans="1:26" ht="15.75" customHeight="1" x14ac:dyDescent="0.2">
      <c r="A103" s="85"/>
      <c r="B103" s="83"/>
      <c r="C103" s="97"/>
      <c r="D103" s="97"/>
      <c r="E103" s="97"/>
      <c r="F103" s="97"/>
      <c r="G103" s="97"/>
      <c r="H103" s="97"/>
      <c r="I103" s="17"/>
      <c r="J103" s="17"/>
      <c r="K103" s="17"/>
      <c r="L103" s="17"/>
      <c r="M103" s="17"/>
      <c r="N103" s="17"/>
      <c r="O103" s="17"/>
      <c r="P103" s="17"/>
      <c r="Q103" s="17"/>
      <c r="R103" s="17"/>
      <c r="S103" s="17"/>
      <c r="T103" s="17"/>
      <c r="U103" s="17"/>
      <c r="V103" s="17"/>
      <c r="W103" s="17"/>
      <c r="X103" s="17"/>
      <c r="Y103" s="17"/>
      <c r="Z103" s="17"/>
    </row>
    <row r="104" spans="1:26" ht="15.75" customHeight="1" x14ac:dyDescent="0.2">
      <c r="A104" s="85"/>
      <c r="B104" s="83"/>
      <c r="C104" s="97"/>
      <c r="D104" s="97"/>
      <c r="E104" s="97"/>
      <c r="F104" s="97"/>
      <c r="G104" s="97"/>
      <c r="H104" s="97"/>
      <c r="I104" s="17"/>
      <c r="J104" s="17"/>
      <c r="K104" s="17"/>
      <c r="L104" s="17"/>
      <c r="M104" s="17"/>
      <c r="N104" s="17"/>
      <c r="O104" s="17"/>
      <c r="P104" s="17"/>
      <c r="Q104" s="17"/>
      <c r="R104" s="17"/>
      <c r="S104" s="17"/>
      <c r="T104" s="17"/>
      <c r="U104" s="17"/>
      <c r="V104" s="17"/>
      <c r="W104" s="17"/>
      <c r="X104" s="17"/>
      <c r="Y104" s="17"/>
      <c r="Z104" s="17"/>
    </row>
    <row r="105" spans="1:26" ht="15.75" customHeight="1" x14ac:dyDescent="0.2">
      <c r="A105" s="85"/>
      <c r="B105" s="83"/>
      <c r="C105" s="97"/>
      <c r="D105" s="97"/>
      <c r="E105" s="97"/>
      <c r="F105" s="97"/>
      <c r="G105" s="97"/>
      <c r="H105" s="97"/>
      <c r="I105" s="17"/>
      <c r="J105" s="17"/>
      <c r="K105" s="17"/>
      <c r="L105" s="17"/>
      <c r="M105" s="17"/>
      <c r="N105" s="17"/>
      <c r="O105" s="17"/>
      <c r="P105" s="17"/>
      <c r="Q105" s="17"/>
      <c r="R105" s="17"/>
      <c r="S105" s="17"/>
      <c r="T105" s="17"/>
      <c r="U105" s="17"/>
      <c r="V105" s="17"/>
      <c r="W105" s="17"/>
      <c r="X105" s="17"/>
      <c r="Y105" s="17"/>
      <c r="Z105" s="17"/>
    </row>
    <row r="106" spans="1:26" ht="15.75" customHeight="1" x14ac:dyDescent="0.2">
      <c r="A106" s="85"/>
      <c r="B106" s="83"/>
      <c r="C106" s="97"/>
      <c r="D106" s="97"/>
      <c r="E106" s="97"/>
      <c r="F106" s="97"/>
      <c r="G106" s="97"/>
      <c r="H106" s="97"/>
      <c r="I106" s="17"/>
      <c r="J106" s="17"/>
      <c r="K106" s="17"/>
      <c r="L106" s="17"/>
      <c r="M106" s="17"/>
      <c r="N106" s="17"/>
      <c r="O106" s="17"/>
      <c r="P106" s="17"/>
      <c r="Q106" s="17"/>
      <c r="R106" s="17"/>
      <c r="S106" s="17"/>
      <c r="T106" s="17"/>
      <c r="U106" s="17"/>
      <c r="V106" s="17"/>
      <c r="W106" s="17"/>
      <c r="X106" s="17"/>
      <c r="Y106" s="17"/>
      <c r="Z106" s="17"/>
    </row>
    <row r="107" spans="1:26" ht="15.75" customHeight="1" x14ac:dyDescent="0.2">
      <c r="A107" s="85"/>
      <c r="B107" s="83"/>
      <c r="C107" s="97"/>
      <c r="D107" s="97"/>
      <c r="E107" s="97"/>
      <c r="F107" s="97"/>
      <c r="G107" s="97"/>
      <c r="H107" s="97"/>
      <c r="I107" s="17"/>
      <c r="J107" s="17"/>
      <c r="K107" s="17"/>
      <c r="L107" s="17"/>
      <c r="M107" s="17"/>
      <c r="N107" s="17"/>
      <c r="O107" s="17"/>
      <c r="P107" s="17"/>
      <c r="Q107" s="17"/>
      <c r="R107" s="17"/>
      <c r="S107" s="17"/>
      <c r="T107" s="17"/>
      <c r="U107" s="17"/>
      <c r="V107" s="17"/>
      <c r="W107" s="17"/>
      <c r="X107" s="17"/>
      <c r="Y107" s="17"/>
      <c r="Z107" s="17"/>
    </row>
    <row r="108" spans="1:26" ht="15.75" customHeight="1" x14ac:dyDescent="0.2">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5.75" customHeight="1" x14ac:dyDescent="0.2">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5.75" customHeight="1" x14ac:dyDescent="0.2">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5.75" customHeight="1" x14ac:dyDescent="0.2">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5.75" customHeight="1" x14ac:dyDescent="0.2">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5.75" customHeight="1" x14ac:dyDescent="0.2">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5.75" customHeight="1" x14ac:dyDescent="0.2">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5.75" customHeight="1" x14ac:dyDescent="0.2">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5.75" customHeight="1" x14ac:dyDescent="0.2">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5.75" customHeight="1" x14ac:dyDescent="0.2">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5.75" customHeight="1" x14ac:dyDescent="0.2">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5.75" customHeight="1" x14ac:dyDescent="0.2">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5.75" customHeight="1" x14ac:dyDescent="0.2">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5.75" customHeight="1" x14ac:dyDescent="0.2">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5.75" customHeight="1" x14ac:dyDescent="0.2">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5.75" customHeight="1" x14ac:dyDescent="0.2">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5.75" customHeight="1" x14ac:dyDescent="0.2">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5.75" customHeight="1" x14ac:dyDescent="0.2">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5.75" customHeight="1" x14ac:dyDescent="0.2">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5.75" customHeight="1" x14ac:dyDescent="0.2">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5.75" customHeight="1" x14ac:dyDescent="0.2">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5.75" customHeight="1" x14ac:dyDescent="0.2">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5.75" customHeight="1" x14ac:dyDescent="0.2">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5.75" customHeight="1" x14ac:dyDescent="0.2">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5.75" customHeight="1" x14ac:dyDescent="0.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5.75" customHeight="1" x14ac:dyDescent="0.2">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5.75" customHeight="1" x14ac:dyDescent="0.2">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5.75" customHeight="1" x14ac:dyDescent="0.2">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5.75" customHeight="1" x14ac:dyDescent="0.2">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5.75" customHeight="1" x14ac:dyDescent="0.2">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5.75" customHeight="1" x14ac:dyDescent="0.2">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5.75" customHeight="1" x14ac:dyDescent="0.2">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5.75" customHeight="1" x14ac:dyDescent="0.2">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5.75" customHeight="1" x14ac:dyDescent="0.2">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5.75" customHeight="1" x14ac:dyDescent="0.2">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5.75" customHeight="1" x14ac:dyDescent="0.2">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5.75" customHeight="1" x14ac:dyDescent="0.2">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5.75" customHeight="1" x14ac:dyDescent="0.2">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5.75" customHeight="1" x14ac:dyDescent="0.2">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5.75" customHeight="1" x14ac:dyDescent="0.2">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5.75" customHeight="1" x14ac:dyDescent="0.2">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5.75" customHeight="1" x14ac:dyDescent="0.2">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5.75" customHeight="1" x14ac:dyDescent="0.2">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5.75" customHeight="1" x14ac:dyDescent="0.2">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5.75" customHeight="1" x14ac:dyDescent="0.2">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5.75" customHeight="1" x14ac:dyDescent="0.2">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5.75" customHeight="1" x14ac:dyDescent="0.2">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5.75" customHeight="1" x14ac:dyDescent="0.2">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5.75" customHeight="1" x14ac:dyDescent="0.2">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5.75" customHeight="1" x14ac:dyDescent="0.2">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5.75" customHeight="1" x14ac:dyDescent="0.2">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5.75" customHeight="1" x14ac:dyDescent="0.2">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5.75" customHeight="1" x14ac:dyDescent="0.2">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5.75" customHeight="1" x14ac:dyDescent="0.2">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5.75" customHeight="1" x14ac:dyDescent="0.2">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5.75" customHeight="1" x14ac:dyDescent="0.2">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5.75" customHeight="1" x14ac:dyDescent="0.2">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5.75" customHeight="1" x14ac:dyDescent="0.2">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5.75" customHeight="1" x14ac:dyDescent="0.2">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5.75" customHeight="1" x14ac:dyDescent="0.2">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5.75" customHeight="1" x14ac:dyDescent="0.2">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5.75" customHeight="1" x14ac:dyDescent="0.2">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5.75" customHeight="1" x14ac:dyDescent="0.2">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5.75" customHeight="1" x14ac:dyDescent="0.2">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5.75" customHeight="1" x14ac:dyDescent="0.2">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5.75" customHeight="1" x14ac:dyDescent="0.2">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5.75" customHeight="1" x14ac:dyDescent="0.2">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5.75" customHeight="1" x14ac:dyDescent="0.2">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5.75" customHeight="1" x14ac:dyDescent="0.2">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5.75" customHeight="1" x14ac:dyDescent="0.2">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5.75" customHeight="1" x14ac:dyDescent="0.2">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5.75" customHeight="1" x14ac:dyDescent="0.2">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5.75" customHeight="1" x14ac:dyDescent="0.2">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5.75" customHeight="1" x14ac:dyDescent="0.2">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5.75" customHeight="1" x14ac:dyDescent="0.2">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5.75" customHeight="1" x14ac:dyDescent="0.2">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5.75" customHeight="1" x14ac:dyDescent="0.2">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5.75" customHeight="1" x14ac:dyDescent="0.2">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5.75" customHeight="1" x14ac:dyDescent="0.2">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5.75" customHeight="1" x14ac:dyDescent="0.2">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5.75" customHeight="1" x14ac:dyDescent="0.2">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5.75" customHeight="1" x14ac:dyDescent="0.2">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5.75" customHeight="1" x14ac:dyDescent="0.2">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5.75" customHeight="1" x14ac:dyDescent="0.2">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5.75" customHeight="1" x14ac:dyDescent="0.2">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5.75" customHeight="1" x14ac:dyDescent="0.2">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5.75" customHeight="1" x14ac:dyDescent="0.2">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5.75" customHeight="1" x14ac:dyDescent="0.2">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5.75" customHeight="1" x14ac:dyDescent="0.2">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5.75" customHeight="1" x14ac:dyDescent="0.2">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5.75" customHeight="1" x14ac:dyDescent="0.2">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5.75" customHeight="1" x14ac:dyDescent="0.2">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5.75" customHeight="1" x14ac:dyDescent="0.2">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5.75" customHeight="1" x14ac:dyDescent="0.2">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5.75" customHeight="1" x14ac:dyDescent="0.2">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5.75" customHeight="1" x14ac:dyDescent="0.2">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5.75" customHeight="1" x14ac:dyDescent="0.2">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5.75" customHeight="1" x14ac:dyDescent="0.2">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5.75" customHeight="1" x14ac:dyDescent="0.2">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5.75" customHeight="1" x14ac:dyDescent="0.2">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5.75" customHeight="1" x14ac:dyDescent="0.2">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5.75" customHeight="1" x14ac:dyDescent="0.2">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5.75" customHeight="1" x14ac:dyDescent="0.2">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5.75" customHeight="1" x14ac:dyDescent="0.2">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5.75" customHeight="1" x14ac:dyDescent="0.2">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5.75" customHeight="1" x14ac:dyDescent="0.2">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5.75" customHeight="1" x14ac:dyDescent="0.2">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5.75" customHeight="1" x14ac:dyDescent="0.2">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5.75" customHeight="1" x14ac:dyDescent="0.2">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5.75" customHeight="1" x14ac:dyDescent="0.2">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5.75" customHeight="1" x14ac:dyDescent="0.2">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5.75" customHeight="1" x14ac:dyDescent="0.2">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5.75" customHeight="1" x14ac:dyDescent="0.2">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5.75" customHeight="1" x14ac:dyDescent="0.2">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5.75" customHeight="1" x14ac:dyDescent="0.2">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5.75" customHeight="1" x14ac:dyDescent="0.2">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5.75" customHeight="1" x14ac:dyDescent="0.2">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5.75" customHeight="1" x14ac:dyDescent="0.2">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5.75" customHeight="1" x14ac:dyDescent="0.2">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5.75" customHeight="1" x14ac:dyDescent="0.2">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5.75" customHeight="1" x14ac:dyDescent="0.2">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5.75" customHeight="1" x14ac:dyDescent="0.2">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5.75" customHeight="1" x14ac:dyDescent="0.2">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5.75" customHeight="1" x14ac:dyDescent="0.2">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5.75" customHeight="1" x14ac:dyDescent="0.2">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5.75" customHeight="1" x14ac:dyDescent="0.2">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5.75" customHeight="1" x14ac:dyDescent="0.2">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5.75" customHeight="1" x14ac:dyDescent="0.2">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5.75" customHeight="1" x14ac:dyDescent="0.2">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5.75" customHeight="1" x14ac:dyDescent="0.2">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5.75" customHeight="1" x14ac:dyDescent="0.2">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5.75" customHeight="1" x14ac:dyDescent="0.2">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5.75" customHeight="1" x14ac:dyDescent="0.2">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5.75" customHeight="1" x14ac:dyDescent="0.2">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5.75" customHeight="1" x14ac:dyDescent="0.2">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5.75" customHeight="1" x14ac:dyDescent="0.2">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5.75" customHeight="1" x14ac:dyDescent="0.2">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5.75" customHeight="1" x14ac:dyDescent="0.2">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5.75" customHeight="1" x14ac:dyDescent="0.2">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5.75" customHeight="1" x14ac:dyDescent="0.2">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5.75" customHeight="1" x14ac:dyDescent="0.2">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5.75" customHeight="1" x14ac:dyDescent="0.2">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5.75" customHeight="1" x14ac:dyDescent="0.2">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5.75" customHeight="1" x14ac:dyDescent="0.2">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5.75" customHeight="1" x14ac:dyDescent="0.2">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5.75" customHeight="1" x14ac:dyDescent="0.2">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5.75" customHeight="1" x14ac:dyDescent="0.2">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5.75" customHeight="1" x14ac:dyDescent="0.2">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5.75" customHeight="1" x14ac:dyDescent="0.2">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5.75" customHeight="1" x14ac:dyDescent="0.2">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5.75" customHeight="1" x14ac:dyDescent="0.2">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5.75" customHeight="1" x14ac:dyDescent="0.2">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5.75" customHeight="1" x14ac:dyDescent="0.2">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5.75" customHeight="1" x14ac:dyDescent="0.2">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5.75" customHeight="1" x14ac:dyDescent="0.2">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5.75" customHeight="1" x14ac:dyDescent="0.2">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5.75" customHeight="1" x14ac:dyDescent="0.2">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5.75" customHeight="1" x14ac:dyDescent="0.2">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5.75" customHeight="1" x14ac:dyDescent="0.2">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5.75" customHeight="1" x14ac:dyDescent="0.2">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5.75" customHeight="1" x14ac:dyDescent="0.2">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5.75" customHeight="1" x14ac:dyDescent="0.2">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5.75" customHeight="1" x14ac:dyDescent="0.2">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5.75" customHeight="1" x14ac:dyDescent="0.2">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5.75" customHeight="1" x14ac:dyDescent="0.2">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5.75" customHeight="1" x14ac:dyDescent="0.2">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5.75" customHeight="1" x14ac:dyDescent="0.2">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5.75" customHeight="1" x14ac:dyDescent="0.2">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5.75" customHeight="1" x14ac:dyDescent="0.2">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5.75" customHeight="1" x14ac:dyDescent="0.2">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5.75" customHeight="1" x14ac:dyDescent="0.2">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5.75" customHeight="1" x14ac:dyDescent="0.2">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5.75" customHeight="1" x14ac:dyDescent="0.2">
      <c r="A280" s="17"/>
      <c r="B280" s="17"/>
      <c r="C280" s="17"/>
      <c r="D280" s="17"/>
      <c r="E280" s="17"/>
      <c r="F280" s="17"/>
      <c r="G280" s="17"/>
      <c r="H280" s="17"/>
      <c r="L280" s="17"/>
      <c r="M280" s="17"/>
      <c r="N280" s="17"/>
      <c r="O280" s="17"/>
      <c r="P280" s="17"/>
      <c r="Q280" s="17"/>
      <c r="R280" s="17"/>
      <c r="S280" s="17"/>
      <c r="T280" s="17"/>
      <c r="U280" s="17"/>
      <c r="V280" s="17"/>
      <c r="W280" s="17"/>
      <c r="X280" s="17"/>
      <c r="Y280" s="17"/>
      <c r="Z280" s="17"/>
    </row>
    <row r="281" spans="1:26" ht="15.75" customHeight="1" x14ac:dyDescent="0.2">
      <c r="A281" s="17"/>
      <c r="B281" s="17"/>
      <c r="C281" s="17"/>
      <c r="D281" s="17"/>
      <c r="E281" s="17"/>
      <c r="F281" s="17"/>
      <c r="G281" s="17"/>
      <c r="H281" s="17"/>
      <c r="L281" s="17"/>
      <c r="M281" s="17"/>
      <c r="N281" s="17"/>
      <c r="O281" s="17"/>
      <c r="P281" s="17"/>
      <c r="Q281" s="17"/>
      <c r="R281" s="17"/>
      <c r="S281" s="17"/>
      <c r="T281" s="17"/>
      <c r="U281" s="17"/>
      <c r="V281" s="17"/>
      <c r="W281" s="17"/>
      <c r="X281" s="17"/>
      <c r="Y281" s="17"/>
      <c r="Z281" s="17"/>
    </row>
    <row r="282" spans="1:26" ht="15.75" customHeight="1" x14ac:dyDescent="0.2">
      <c r="A282" s="17"/>
      <c r="B282" s="17"/>
      <c r="C282" s="17"/>
      <c r="D282" s="17"/>
      <c r="E282" s="17"/>
      <c r="F282" s="17"/>
      <c r="G282" s="17"/>
      <c r="H282" s="17"/>
      <c r="L282" s="17"/>
      <c r="M282" s="17"/>
      <c r="N282" s="17"/>
      <c r="O282" s="17"/>
      <c r="P282" s="17"/>
      <c r="Q282" s="17"/>
      <c r="R282" s="17"/>
      <c r="S282" s="17"/>
      <c r="T282" s="17"/>
      <c r="U282" s="17"/>
      <c r="V282" s="17"/>
      <c r="W282" s="17"/>
      <c r="X282" s="17"/>
      <c r="Y282" s="17"/>
      <c r="Z282" s="17"/>
    </row>
    <row r="283" spans="1:26" ht="15.75" customHeight="1" x14ac:dyDescent="0.2">
      <c r="A283" s="17"/>
      <c r="B283" s="17"/>
      <c r="C283" s="17"/>
      <c r="D283" s="17"/>
      <c r="E283" s="17"/>
      <c r="F283" s="17"/>
      <c r="G283" s="17"/>
      <c r="H283" s="17"/>
      <c r="L283" s="17"/>
      <c r="M283" s="17"/>
      <c r="N283" s="17"/>
      <c r="O283" s="17"/>
      <c r="P283" s="17"/>
      <c r="Q283" s="17"/>
      <c r="R283" s="17"/>
      <c r="S283" s="17"/>
      <c r="T283" s="17"/>
      <c r="U283" s="17"/>
      <c r="V283" s="17"/>
      <c r="W283" s="17"/>
      <c r="X283" s="17"/>
      <c r="Y283" s="17"/>
      <c r="Z283" s="17"/>
    </row>
    <row r="284" spans="1:26" ht="15.75" customHeight="1" x14ac:dyDescent="0.2">
      <c r="A284" s="17"/>
      <c r="B284" s="17"/>
      <c r="C284" s="17"/>
      <c r="D284" s="17"/>
      <c r="E284" s="17"/>
      <c r="F284" s="17"/>
      <c r="G284" s="17"/>
      <c r="H284" s="17"/>
      <c r="L284" s="17"/>
      <c r="M284" s="17"/>
      <c r="N284" s="17"/>
      <c r="O284" s="17"/>
      <c r="P284" s="17"/>
      <c r="Q284" s="17"/>
      <c r="R284" s="17"/>
      <c r="S284" s="17"/>
      <c r="T284" s="17"/>
      <c r="U284" s="17"/>
      <c r="V284" s="17"/>
      <c r="W284" s="17"/>
      <c r="X284" s="17"/>
      <c r="Y284" s="17"/>
      <c r="Z284" s="17"/>
    </row>
    <row r="285" spans="1:26" ht="15.75" customHeight="1" x14ac:dyDescent="0.2">
      <c r="A285" s="17"/>
      <c r="B285" s="17"/>
      <c r="C285" s="17"/>
      <c r="D285" s="17"/>
      <c r="E285" s="17"/>
      <c r="F285" s="17"/>
      <c r="G285" s="17"/>
      <c r="H285" s="17"/>
      <c r="L285" s="17"/>
      <c r="M285" s="17"/>
      <c r="N285" s="17"/>
      <c r="O285" s="17"/>
      <c r="P285" s="17"/>
      <c r="Q285" s="17"/>
      <c r="R285" s="17"/>
      <c r="S285" s="17"/>
      <c r="T285" s="17"/>
      <c r="U285" s="17"/>
      <c r="V285" s="17"/>
      <c r="W285" s="17"/>
      <c r="X285" s="17"/>
      <c r="Y285" s="17"/>
      <c r="Z285" s="17"/>
    </row>
    <row r="286" spans="1:26" ht="15.75" customHeight="1" x14ac:dyDescent="0.2">
      <c r="A286" s="17"/>
      <c r="B286" s="17"/>
      <c r="C286" s="17"/>
      <c r="D286" s="17"/>
      <c r="E286" s="17"/>
      <c r="F286" s="17"/>
      <c r="G286" s="17"/>
      <c r="H286" s="17"/>
      <c r="L286" s="17"/>
      <c r="M286" s="17"/>
      <c r="N286" s="17"/>
      <c r="O286" s="17"/>
      <c r="P286" s="17"/>
      <c r="Q286" s="17"/>
      <c r="R286" s="17"/>
      <c r="S286" s="17"/>
      <c r="T286" s="17"/>
      <c r="U286" s="17"/>
      <c r="V286" s="17"/>
      <c r="W286" s="17"/>
      <c r="X286" s="17"/>
      <c r="Y286" s="17"/>
      <c r="Z286" s="17"/>
    </row>
    <row r="287" spans="1:26" ht="15.75" customHeight="1" x14ac:dyDescent="0.2">
      <c r="A287" s="17"/>
      <c r="B287" s="17"/>
      <c r="C287" s="17"/>
      <c r="D287" s="17"/>
      <c r="E287" s="17"/>
      <c r="F287" s="17"/>
      <c r="G287" s="17"/>
      <c r="H287" s="17"/>
      <c r="L287" s="17"/>
      <c r="M287" s="17"/>
      <c r="N287" s="17"/>
      <c r="O287" s="17"/>
      <c r="P287" s="17"/>
      <c r="Q287" s="17"/>
      <c r="R287" s="17"/>
      <c r="S287" s="17"/>
      <c r="T287" s="17"/>
      <c r="U287" s="17"/>
      <c r="V287" s="17"/>
      <c r="W287" s="17"/>
      <c r="X287" s="17"/>
      <c r="Y287" s="17"/>
      <c r="Z287" s="17"/>
    </row>
    <row r="288" spans="1:26" ht="15.75" customHeight="1" x14ac:dyDescent="0.2">
      <c r="A288" s="17"/>
      <c r="B288" s="17"/>
      <c r="C288" s="17"/>
      <c r="D288" s="17"/>
      <c r="E288" s="17"/>
      <c r="F288" s="17"/>
      <c r="G288" s="17"/>
      <c r="H288" s="17"/>
      <c r="L288" s="17"/>
      <c r="M288" s="17"/>
      <c r="N288" s="17"/>
      <c r="O288" s="17"/>
      <c r="P288" s="17"/>
      <c r="Q288" s="17"/>
      <c r="R288" s="17"/>
      <c r="S288" s="17"/>
      <c r="T288" s="17"/>
      <c r="U288" s="17"/>
      <c r="V288" s="17"/>
      <c r="W288" s="17"/>
      <c r="X288" s="17"/>
      <c r="Y288" s="17"/>
      <c r="Z288" s="17"/>
    </row>
    <row r="289" spans="1:26" ht="15.75" customHeight="1" x14ac:dyDescent="0.2">
      <c r="A289" s="17"/>
      <c r="B289" s="17"/>
      <c r="C289" s="17"/>
      <c r="D289" s="17"/>
      <c r="E289" s="17"/>
      <c r="F289" s="17"/>
      <c r="G289" s="17"/>
      <c r="H289" s="17"/>
      <c r="L289" s="17"/>
      <c r="M289" s="17"/>
      <c r="N289" s="17"/>
      <c r="O289" s="17"/>
      <c r="P289" s="17"/>
      <c r="Q289" s="17"/>
      <c r="R289" s="17"/>
      <c r="S289" s="17"/>
      <c r="T289" s="17"/>
      <c r="U289" s="17"/>
      <c r="V289" s="17"/>
      <c r="W289" s="17"/>
      <c r="X289" s="17"/>
      <c r="Y289" s="17"/>
      <c r="Z289" s="17"/>
    </row>
    <row r="290" spans="1:26" ht="15.75" customHeight="1" x14ac:dyDescent="0.2">
      <c r="A290" s="17"/>
      <c r="B290" s="17"/>
      <c r="C290" s="17"/>
      <c r="D290" s="17"/>
      <c r="E290" s="17"/>
      <c r="F290" s="17"/>
      <c r="G290" s="17"/>
      <c r="H290" s="17"/>
      <c r="L290" s="17"/>
      <c r="M290" s="17"/>
      <c r="N290" s="17"/>
      <c r="O290" s="17"/>
      <c r="P290" s="17"/>
      <c r="Q290" s="17"/>
      <c r="R290" s="17"/>
      <c r="S290" s="17"/>
      <c r="T290" s="17"/>
      <c r="U290" s="17"/>
      <c r="V290" s="17"/>
      <c r="W290" s="17"/>
      <c r="X290" s="17"/>
      <c r="Y290" s="17"/>
      <c r="Z290" s="17"/>
    </row>
    <row r="291" spans="1:26" ht="15.75" customHeight="1" x14ac:dyDescent="0.2">
      <c r="A291" s="17"/>
      <c r="B291" s="17"/>
      <c r="C291" s="17"/>
      <c r="D291" s="17"/>
      <c r="E291" s="17"/>
      <c r="F291" s="17"/>
      <c r="G291" s="17"/>
      <c r="H291" s="17"/>
      <c r="L291" s="17"/>
      <c r="M291" s="17"/>
      <c r="N291" s="17"/>
      <c r="O291" s="17"/>
      <c r="P291" s="17"/>
      <c r="Q291" s="17"/>
      <c r="R291" s="17"/>
      <c r="S291" s="17"/>
      <c r="T291" s="17"/>
      <c r="U291" s="17"/>
      <c r="V291" s="17"/>
      <c r="W291" s="17"/>
      <c r="X291" s="17"/>
      <c r="Y291" s="17"/>
      <c r="Z291" s="17"/>
    </row>
    <row r="292" spans="1:26" ht="15.75" customHeight="1" x14ac:dyDescent="0.2">
      <c r="A292" s="17"/>
      <c r="B292" s="17"/>
      <c r="C292" s="17"/>
      <c r="D292" s="17"/>
      <c r="E292" s="17"/>
      <c r="F292" s="17"/>
      <c r="G292" s="17"/>
      <c r="H292" s="17"/>
      <c r="L292" s="17"/>
      <c r="M292" s="17"/>
      <c r="N292" s="17"/>
      <c r="O292" s="17"/>
      <c r="P292" s="17"/>
      <c r="Q292" s="17"/>
      <c r="R292" s="17"/>
      <c r="S292" s="17"/>
      <c r="T292" s="17"/>
      <c r="U292" s="17"/>
      <c r="V292" s="17"/>
      <c r="W292" s="17"/>
      <c r="X292" s="17"/>
      <c r="Y292" s="17"/>
      <c r="Z292" s="17"/>
    </row>
    <row r="293" spans="1:26" ht="15.75" customHeight="1" x14ac:dyDescent="0.2">
      <c r="A293" s="17"/>
      <c r="B293" s="17"/>
      <c r="C293" s="17"/>
      <c r="D293" s="17"/>
      <c r="E293" s="17"/>
      <c r="F293" s="17"/>
      <c r="G293" s="17"/>
      <c r="H293" s="17"/>
      <c r="L293" s="17"/>
      <c r="M293" s="17"/>
      <c r="N293" s="17"/>
      <c r="O293" s="17"/>
      <c r="P293" s="17"/>
      <c r="Q293" s="17"/>
      <c r="R293" s="17"/>
      <c r="S293" s="17"/>
      <c r="T293" s="17"/>
      <c r="U293" s="17"/>
      <c r="V293" s="17"/>
      <c r="W293" s="17"/>
      <c r="X293" s="17"/>
      <c r="Y293" s="17"/>
      <c r="Z293" s="17"/>
    </row>
    <row r="294" spans="1:26" ht="15.75" customHeight="1" x14ac:dyDescent="0.2">
      <c r="A294" s="17"/>
      <c r="B294" s="17"/>
      <c r="C294" s="17"/>
      <c r="D294" s="17"/>
      <c r="E294" s="17"/>
      <c r="F294" s="17"/>
      <c r="G294" s="17"/>
      <c r="H294" s="17"/>
      <c r="L294" s="17"/>
      <c r="M294" s="17"/>
      <c r="N294" s="17"/>
      <c r="O294" s="17"/>
      <c r="P294" s="17"/>
      <c r="Q294" s="17"/>
      <c r="R294" s="17"/>
      <c r="S294" s="17"/>
      <c r="T294" s="17"/>
      <c r="U294" s="17"/>
      <c r="V294" s="17"/>
      <c r="W294" s="17"/>
      <c r="X294" s="17"/>
      <c r="Y294" s="17"/>
      <c r="Z294" s="17"/>
    </row>
    <row r="295" spans="1:26" ht="15.75" customHeight="1" x14ac:dyDescent="0.2"/>
    <row r="296" spans="1:26" ht="15.75" customHeight="1" x14ac:dyDescent="0.2"/>
    <row r="297" spans="1:26" ht="15.75" customHeight="1" x14ac:dyDescent="0.2"/>
    <row r="298" spans="1:26" ht="15.75" customHeight="1" x14ac:dyDescent="0.2"/>
    <row r="299" spans="1:26" ht="15.75" customHeight="1" x14ac:dyDescent="0.2"/>
    <row r="300" spans="1:26" ht="15.75" customHeight="1" x14ac:dyDescent="0.2"/>
    <row r="301" spans="1:26" ht="15.75" customHeight="1" x14ac:dyDescent="0.2"/>
    <row r="302" spans="1:26" ht="15.75" customHeight="1" x14ac:dyDescent="0.2"/>
    <row r="303" spans="1:26" ht="15.75" customHeight="1" x14ac:dyDescent="0.2"/>
    <row r="304" spans="1:26"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sheetData>
  <mergeCells count="16">
    <mergeCell ref="C16:F16"/>
    <mergeCell ref="C19:F19"/>
    <mergeCell ref="C90:F90"/>
    <mergeCell ref="C95:F95"/>
    <mergeCell ref="C23:F23"/>
    <mergeCell ref="C34:F34"/>
    <mergeCell ref="C44:F44"/>
    <mergeCell ref="C57:F57"/>
    <mergeCell ref="C73:F73"/>
    <mergeCell ref="C87:F87"/>
    <mergeCell ref="C88:F88"/>
    <mergeCell ref="C1:K1"/>
    <mergeCell ref="A2:G2"/>
    <mergeCell ref="I2:K2"/>
    <mergeCell ref="C4:F4"/>
    <mergeCell ref="C10:F10"/>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F93"/>
  <sheetViews>
    <sheetView workbookViewId="0"/>
  </sheetViews>
  <sheetFormatPr baseColWidth="10" defaultColWidth="14.3984375" defaultRowHeight="15" customHeight="1" x14ac:dyDescent="0.2"/>
  <cols>
    <col min="1" max="1" width="4.796875" customWidth="1"/>
    <col min="2" max="2" width="2.796875" customWidth="1"/>
    <col min="3" max="3" width="107.59765625" customWidth="1"/>
  </cols>
  <sheetData>
    <row r="1" spans="1:3" x14ac:dyDescent="0.2">
      <c r="A1" s="167" t="s">
        <v>123</v>
      </c>
      <c r="B1" s="163"/>
      <c r="C1" s="163"/>
    </row>
    <row r="2" spans="1:3" x14ac:dyDescent="0.2">
      <c r="A2" s="99" t="s">
        <v>25</v>
      </c>
      <c r="B2" s="100"/>
      <c r="C2" s="101" t="s">
        <v>26</v>
      </c>
    </row>
    <row r="3" spans="1:3" x14ac:dyDescent="0.2">
      <c r="A3" s="14"/>
      <c r="B3" s="102">
        <v>1</v>
      </c>
      <c r="C3" s="103" t="s">
        <v>124</v>
      </c>
    </row>
    <row r="4" spans="1:3" x14ac:dyDescent="0.2">
      <c r="A4" s="14"/>
      <c r="B4" s="102">
        <v>2</v>
      </c>
      <c r="C4" s="103" t="s">
        <v>125</v>
      </c>
    </row>
    <row r="5" spans="1:3" x14ac:dyDescent="0.2">
      <c r="A5" s="14"/>
      <c r="B5" s="104" t="s">
        <v>29</v>
      </c>
      <c r="C5" s="105" t="s">
        <v>126</v>
      </c>
    </row>
    <row r="6" spans="1:3" x14ac:dyDescent="0.2">
      <c r="A6" s="14"/>
      <c r="B6" s="104" t="s">
        <v>29</v>
      </c>
      <c r="C6" s="105" t="s">
        <v>127</v>
      </c>
    </row>
    <row r="7" spans="1:3" x14ac:dyDescent="0.2">
      <c r="A7" s="14"/>
      <c r="B7" s="104" t="s">
        <v>29</v>
      </c>
      <c r="C7" s="105" t="s">
        <v>128</v>
      </c>
    </row>
    <row r="8" spans="1:3" x14ac:dyDescent="0.2">
      <c r="A8" s="99" t="s">
        <v>33</v>
      </c>
      <c r="B8" s="100"/>
      <c r="C8" s="101" t="s">
        <v>34</v>
      </c>
    </row>
    <row r="9" spans="1:3" x14ac:dyDescent="0.2">
      <c r="A9" s="14"/>
      <c r="B9" s="102">
        <v>1</v>
      </c>
      <c r="C9" s="103" t="s">
        <v>129</v>
      </c>
    </row>
    <row r="10" spans="1:3" x14ac:dyDescent="0.2">
      <c r="A10" s="14"/>
      <c r="B10" s="102">
        <v>2</v>
      </c>
      <c r="C10" s="103" t="s">
        <v>130</v>
      </c>
    </row>
    <row r="11" spans="1:3" x14ac:dyDescent="0.2">
      <c r="A11" s="14"/>
      <c r="B11" s="102">
        <v>3</v>
      </c>
      <c r="C11" s="103" t="s">
        <v>131</v>
      </c>
    </row>
    <row r="12" spans="1:3" x14ac:dyDescent="0.2">
      <c r="A12" s="14"/>
      <c r="B12" s="104" t="s">
        <v>29</v>
      </c>
      <c r="C12" s="105" t="s">
        <v>132</v>
      </c>
    </row>
    <row r="13" spans="1:3" x14ac:dyDescent="0.2">
      <c r="A13" s="14"/>
      <c r="B13" s="104" t="s">
        <v>29</v>
      </c>
      <c r="C13" s="105" t="s">
        <v>133</v>
      </c>
    </row>
    <row r="14" spans="1:3" x14ac:dyDescent="0.2">
      <c r="A14" s="99" t="s">
        <v>40</v>
      </c>
      <c r="B14" s="100"/>
      <c r="C14" s="101" t="s">
        <v>41</v>
      </c>
    </row>
    <row r="15" spans="1:3" x14ac:dyDescent="0.2">
      <c r="A15" s="14"/>
      <c r="B15" s="102">
        <v>1</v>
      </c>
      <c r="C15" s="103" t="s">
        <v>134</v>
      </c>
    </row>
    <row r="16" spans="1:3" x14ac:dyDescent="0.2">
      <c r="A16" s="14"/>
      <c r="B16" s="102">
        <v>2</v>
      </c>
      <c r="C16" s="103" t="s">
        <v>135</v>
      </c>
    </row>
    <row r="17" spans="1:3" x14ac:dyDescent="0.2">
      <c r="A17" s="99" t="s">
        <v>44</v>
      </c>
      <c r="B17" s="100"/>
      <c r="C17" s="101" t="s">
        <v>45</v>
      </c>
    </row>
    <row r="18" spans="1:3" x14ac:dyDescent="0.2">
      <c r="A18" s="14"/>
      <c r="B18" s="102">
        <v>1</v>
      </c>
      <c r="C18" s="103" t="s">
        <v>136</v>
      </c>
    </row>
    <row r="19" spans="1:3" x14ac:dyDescent="0.2">
      <c r="A19" s="14"/>
      <c r="B19" s="102">
        <v>2</v>
      </c>
      <c r="C19" s="103" t="s">
        <v>137</v>
      </c>
    </row>
    <row r="20" spans="1:3" x14ac:dyDescent="0.2">
      <c r="A20" s="14"/>
      <c r="B20" s="102">
        <v>3</v>
      </c>
      <c r="C20" s="103" t="s">
        <v>138</v>
      </c>
    </row>
    <row r="21" spans="1:3" x14ac:dyDescent="0.2">
      <c r="A21" s="99" t="s">
        <v>49</v>
      </c>
      <c r="B21" s="100"/>
      <c r="C21" s="101" t="s">
        <v>50</v>
      </c>
    </row>
    <row r="22" spans="1:3" x14ac:dyDescent="0.2">
      <c r="A22" s="14"/>
      <c r="B22" s="102">
        <v>1</v>
      </c>
      <c r="C22" s="103" t="s">
        <v>139</v>
      </c>
    </row>
    <row r="23" spans="1:3" x14ac:dyDescent="0.2">
      <c r="A23" s="14"/>
      <c r="B23" s="104" t="s">
        <v>29</v>
      </c>
      <c r="C23" s="105" t="s">
        <v>140</v>
      </c>
    </row>
    <row r="24" spans="1:3" x14ac:dyDescent="0.2">
      <c r="A24" s="14"/>
      <c r="B24" s="104" t="s">
        <v>29</v>
      </c>
      <c r="C24" s="105" t="s">
        <v>141</v>
      </c>
    </row>
    <row r="25" spans="1:3" x14ac:dyDescent="0.2">
      <c r="A25" s="14"/>
      <c r="B25" s="102">
        <v>2</v>
      </c>
      <c r="C25" s="103" t="s">
        <v>142</v>
      </c>
    </row>
    <row r="26" spans="1:3" x14ac:dyDescent="0.2">
      <c r="A26" s="14"/>
      <c r="B26" s="104" t="s">
        <v>29</v>
      </c>
      <c r="C26" s="105" t="s">
        <v>143</v>
      </c>
    </row>
    <row r="27" spans="1:3" x14ac:dyDescent="0.2">
      <c r="A27" s="14"/>
      <c r="B27" s="104" t="s">
        <v>29</v>
      </c>
      <c r="C27" s="105" t="s">
        <v>144</v>
      </c>
    </row>
    <row r="28" spans="1:3" x14ac:dyDescent="0.2">
      <c r="A28" s="14"/>
      <c r="B28" s="102">
        <v>3</v>
      </c>
      <c r="C28" s="103" t="s">
        <v>145</v>
      </c>
    </row>
    <row r="29" spans="1:3" x14ac:dyDescent="0.2">
      <c r="A29" s="14"/>
      <c r="B29" s="104" t="s">
        <v>29</v>
      </c>
      <c r="C29" s="105" t="s">
        <v>146</v>
      </c>
    </row>
    <row r="30" spans="1:3" x14ac:dyDescent="0.2">
      <c r="A30" s="14"/>
      <c r="B30" s="104" t="s">
        <v>29</v>
      </c>
      <c r="C30" s="105" t="s">
        <v>147</v>
      </c>
    </row>
    <row r="31" spans="1:3" x14ac:dyDescent="0.2">
      <c r="A31" s="14"/>
      <c r="B31" s="102">
        <v>4</v>
      </c>
      <c r="C31" s="103" t="s">
        <v>148</v>
      </c>
    </row>
    <row r="32" spans="1:3" x14ac:dyDescent="0.2">
      <c r="A32" s="99" t="s">
        <v>61</v>
      </c>
      <c r="B32" s="100"/>
      <c r="C32" s="101" t="s">
        <v>62</v>
      </c>
    </row>
    <row r="33" spans="1:3" x14ac:dyDescent="0.2">
      <c r="A33" s="14"/>
      <c r="B33" s="102">
        <v>1</v>
      </c>
      <c r="C33" s="103" t="s">
        <v>149</v>
      </c>
    </row>
    <row r="34" spans="1:3" x14ac:dyDescent="0.2">
      <c r="A34" s="14"/>
      <c r="B34" s="102">
        <v>2</v>
      </c>
      <c r="C34" s="103" t="s">
        <v>150</v>
      </c>
    </row>
    <row r="35" spans="1:3" x14ac:dyDescent="0.2">
      <c r="A35" s="14"/>
      <c r="B35" s="102">
        <v>3</v>
      </c>
      <c r="C35" s="103" t="s">
        <v>151</v>
      </c>
    </row>
    <row r="36" spans="1:3" x14ac:dyDescent="0.2">
      <c r="A36" s="14"/>
      <c r="B36" s="104" t="s">
        <v>29</v>
      </c>
      <c r="C36" s="105" t="s">
        <v>152</v>
      </c>
    </row>
    <row r="37" spans="1:3" x14ac:dyDescent="0.2">
      <c r="A37" s="14"/>
      <c r="B37" s="104" t="s">
        <v>29</v>
      </c>
      <c r="C37" s="105" t="s">
        <v>153</v>
      </c>
    </row>
    <row r="38" spans="1:3" x14ac:dyDescent="0.2">
      <c r="A38" s="14"/>
      <c r="B38" s="104" t="s">
        <v>29</v>
      </c>
      <c r="C38" s="105" t="s">
        <v>154</v>
      </c>
    </row>
    <row r="39" spans="1:3" x14ac:dyDescent="0.2">
      <c r="A39" s="14"/>
      <c r="B39" s="104" t="s">
        <v>29</v>
      </c>
      <c r="C39" s="105" t="s">
        <v>155</v>
      </c>
    </row>
    <row r="40" spans="1:3" x14ac:dyDescent="0.2">
      <c r="A40" s="14"/>
      <c r="B40" s="104" t="s">
        <v>29</v>
      </c>
      <c r="C40" s="105" t="s">
        <v>156</v>
      </c>
    </row>
    <row r="41" spans="1:3" x14ac:dyDescent="0.2">
      <c r="A41" s="14"/>
      <c r="B41" s="102">
        <v>4</v>
      </c>
      <c r="C41" s="103" t="s">
        <v>157</v>
      </c>
    </row>
    <row r="42" spans="1:3" x14ac:dyDescent="0.2">
      <c r="A42" s="99" t="s">
        <v>72</v>
      </c>
      <c r="B42" s="100"/>
      <c r="C42" s="101" t="s">
        <v>73</v>
      </c>
    </row>
    <row r="43" spans="1:3" x14ac:dyDescent="0.2">
      <c r="A43" s="14"/>
      <c r="B43" s="102">
        <v>1</v>
      </c>
      <c r="C43" s="103" t="s">
        <v>158</v>
      </c>
    </row>
    <row r="44" spans="1:3" x14ac:dyDescent="0.2">
      <c r="A44" s="14"/>
      <c r="B44" s="102">
        <v>2</v>
      </c>
      <c r="C44" s="103" t="s">
        <v>159</v>
      </c>
    </row>
    <row r="45" spans="1:3" x14ac:dyDescent="0.2">
      <c r="A45" s="14"/>
      <c r="B45" s="102">
        <v>3</v>
      </c>
      <c r="C45" s="103" t="s">
        <v>160</v>
      </c>
    </row>
    <row r="46" spans="1:3" x14ac:dyDescent="0.2">
      <c r="A46" s="14"/>
      <c r="B46" s="104" t="s">
        <v>29</v>
      </c>
      <c r="C46" s="105" t="s">
        <v>161</v>
      </c>
    </row>
    <row r="47" spans="1:3" x14ac:dyDescent="0.2">
      <c r="A47" s="14"/>
      <c r="B47" s="104" t="s">
        <v>29</v>
      </c>
      <c r="C47" s="105" t="s">
        <v>162</v>
      </c>
    </row>
    <row r="48" spans="1:3" x14ac:dyDescent="0.2">
      <c r="A48" s="14"/>
      <c r="B48" s="104" t="s">
        <v>29</v>
      </c>
      <c r="C48" s="105" t="s">
        <v>163</v>
      </c>
    </row>
    <row r="49" spans="1:3" x14ac:dyDescent="0.2">
      <c r="A49" s="14"/>
      <c r="B49" s="104" t="s">
        <v>29</v>
      </c>
      <c r="C49" s="105" t="s">
        <v>164</v>
      </c>
    </row>
    <row r="50" spans="1:3" x14ac:dyDescent="0.2">
      <c r="A50" s="14"/>
      <c r="B50" s="104" t="s">
        <v>29</v>
      </c>
      <c r="C50" s="105" t="s">
        <v>165</v>
      </c>
    </row>
    <row r="51" spans="1:3" x14ac:dyDescent="0.2">
      <c r="A51" s="14"/>
      <c r="B51" s="102">
        <v>4</v>
      </c>
      <c r="C51" s="103" t="s">
        <v>166</v>
      </c>
    </row>
    <row r="52" spans="1:3" x14ac:dyDescent="0.2">
      <c r="A52" s="99" t="s">
        <v>76</v>
      </c>
      <c r="B52" s="100"/>
      <c r="C52" s="101" t="s">
        <v>77</v>
      </c>
    </row>
    <row r="53" spans="1:3" x14ac:dyDescent="0.2">
      <c r="A53" s="14"/>
      <c r="B53" s="102">
        <v>1</v>
      </c>
      <c r="C53" s="17" t="s">
        <v>167</v>
      </c>
    </row>
    <row r="54" spans="1:3" x14ac:dyDescent="0.2">
      <c r="A54" s="14"/>
      <c r="B54" s="102">
        <v>2</v>
      </c>
      <c r="C54" s="103" t="s">
        <v>168</v>
      </c>
    </row>
    <row r="55" spans="1:3" x14ac:dyDescent="0.2">
      <c r="A55" s="99" t="s">
        <v>80</v>
      </c>
      <c r="B55" s="100"/>
      <c r="C55" s="101" t="s">
        <v>169</v>
      </c>
    </row>
    <row r="56" spans="1:3" x14ac:dyDescent="0.2">
      <c r="A56" s="14"/>
      <c r="B56" s="102">
        <v>1</v>
      </c>
      <c r="C56" s="103" t="s">
        <v>170</v>
      </c>
    </row>
    <row r="57" spans="1:3" x14ac:dyDescent="0.2">
      <c r="A57" s="14"/>
      <c r="B57" s="102">
        <v>2</v>
      </c>
      <c r="C57" s="103" t="s">
        <v>171</v>
      </c>
    </row>
    <row r="58" spans="1:3" x14ac:dyDescent="0.2">
      <c r="A58" s="106"/>
      <c r="B58" s="107">
        <v>3</v>
      </c>
      <c r="C58" s="103" t="s">
        <v>172</v>
      </c>
    </row>
    <row r="59" spans="1:3" x14ac:dyDescent="0.2">
      <c r="A59" s="106"/>
      <c r="B59" s="108" t="s">
        <v>29</v>
      </c>
      <c r="C59" s="105" t="s">
        <v>173</v>
      </c>
    </row>
    <row r="60" spans="1:3" x14ac:dyDescent="0.2">
      <c r="A60" s="106"/>
      <c r="B60" s="108" t="s">
        <v>29</v>
      </c>
      <c r="C60" s="105" t="s">
        <v>174</v>
      </c>
    </row>
    <row r="61" spans="1:3" x14ac:dyDescent="0.2">
      <c r="A61" s="106"/>
      <c r="B61" s="108" t="s">
        <v>29</v>
      </c>
      <c r="C61" s="105" t="s">
        <v>175</v>
      </c>
    </row>
    <row r="62" spans="1:3" x14ac:dyDescent="0.2">
      <c r="A62" s="106"/>
      <c r="B62" s="108" t="s">
        <v>29</v>
      </c>
      <c r="C62" s="105" t="s">
        <v>176</v>
      </c>
    </row>
    <row r="63" spans="1:3" x14ac:dyDescent="0.2">
      <c r="A63" s="106"/>
      <c r="B63" s="108" t="s">
        <v>29</v>
      </c>
      <c r="C63" s="105" t="s">
        <v>177</v>
      </c>
    </row>
    <row r="64" spans="1:3" x14ac:dyDescent="0.2">
      <c r="A64" s="106"/>
      <c r="B64" s="108" t="s">
        <v>29</v>
      </c>
      <c r="C64" s="105" t="s">
        <v>178</v>
      </c>
    </row>
    <row r="65" spans="1:6" x14ac:dyDescent="0.2">
      <c r="A65" s="106"/>
      <c r="B65" s="108" t="s">
        <v>29</v>
      </c>
      <c r="C65" s="105" t="s">
        <v>179</v>
      </c>
    </row>
    <row r="66" spans="1:6" x14ac:dyDescent="0.2">
      <c r="A66" s="106"/>
      <c r="B66" s="108" t="s">
        <v>29</v>
      </c>
      <c r="C66" s="105" t="s">
        <v>180</v>
      </c>
    </row>
    <row r="67" spans="1:6" x14ac:dyDescent="0.2">
      <c r="A67" s="106"/>
      <c r="B67" s="108" t="s">
        <v>29</v>
      </c>
      <c r="C67" s="105" t="s">
        <v>181</v>
      </c>
    </row>
    <row r="68" spans="1:6" x14ac:dyDescent="0.2">
      <c r="A68" s="106"/>
      <c r="B68" s="108" t="s">
        <v>29</v>
      </c>
      <c r="C68" s="105" t="s">
        <v>182</v>
      </c>
    </row>
    <row r="69" spans="1:6" x14ac:dyDescent="0.2">
      <c r="A69" s="14"/>
      <c r="B69" s="102">
        <v>4</v>
      </c>
      <c r="C69" s="103" t="s">
        <v>183</v>
      </c>
    </row>
    <row r="70" spans="1:6" x14ac:dyDescent="0.2">
      <c r="A70" s="14"/>
      <c r="B70" s="102">
        <v>5</v>
      </c>
      <c r="C70" s="103" t="s">
        <v>184</v>
      </c>
      <c r="F70" s="103"/>
    </row>
    <row r="71" spans="1:6" x14ac:dyDescent="0.2">
      <c r="A71" s="99" t="s">
        <v>97</v>
      </c>
      <c r="B71" s="100"/>
      <c r="C71" s="101" t="s">
        <v>98</v>
      </c>
    </row>
    <row r="72" spans="1:6" x14ac:dyDescent="0.2">
      <c r="A72" s="14"/>
      <c r="B72" s="107">
        <v>1</v>
      </c>
      <c r="C72" s="103" t="s">
        <v>185</v>
      </c>
    </row>
    <row r="73" spans="1:6" x14ac:dyDescent="0.2">
      <c r="A73" s="14"/>
      <c r="B73" s="107">
        <v>2</v>
      </c>
      <c r="C73" s="103" t="s">
        <v>186</v>
      </c>
    </row>
    <row r="74" spans="1:6" x14ac:dyDescent="0.2">
      <c r="A74" s="14"/>
      <c r="B74" s="107">
        <v>3</v>
      </c>
      <c r="C74" s="103" t="s">
        <v>187</v>
      </c>
    </row>
    <row r="75" spans="1:6" x14ac:dyDescent="0.2">
      <c r="A75" s="14"/>
      <c r="B75" s="107">
        <v>4</v>
      </c>
      <c r="C75" s="103" t="s">
        <v>188</v>
      </c>
    </row>
    <row r="76" spans="1:6" x14ac:dyDescent="0.2">
      <c r="A76" s="106"/>
      <c r="B76" s="109">
        <v>5</v>
      </c>
      <c r="C76" s="103" t="s">
        <v>189</v>
      </c>
    </row>
    <row r="77" spans="1:6" x14ac:dyDescent="0.2">
      <c r="A77" s="14"/>
      <c r="B77" s="107">
        <v>6</v>
      </c>
      <c r="C77" s="103" t="s">
        <v>190</v>
      </c>
    </row>
    <row r="78" spans="1:6" x14ac:dyDescent="0.2">
      <c r="A78" s="106"/>
      <c r="B78" s="107">
        <v>7</v>
      </c>
      <c r="C78" s="103" t="s">
        <v>191</v>
      </c>
    </row>
    <row r="79" spans="1:6" x14ac:dyDescent="0.2">
      <c r="A79" s="106"/>
      <c r="B79" s="107">
        <v>8</v>
      </c>
      <c r="C79" s="103" t="s">
        <v>192</v>
      </c>
    </row>
    <row r="80" spans="1:6" x14ac:dyDescent="0.2">
      <c r="A80" s="106"/>
      <c r="B80" s="107">
        <v>9</v>
      </c>
      <c r="C80" s="103" t="s">
        <v>193</v>
      </c>
    </row>
    <row r="81" spans="1:3" x14ac:dyDescent="0.2">
      <c r="A81" s="106"/>
      <c r="B81" s="107">
        <v>10</v>
      </c>
      <c r="C81" s="103" t="s">
        <v>194</v>
      </c>
    </row>
    <row r="82" spans="1:3" x14ac:dyDescent="0.2">
      <c r="A82" s="106"/>
      <c r="B82" s="109">
        <v>11</v>
      </c>
      <c r="C82" s="103" t="s">
        <v>195</v>
      </c>
    </row>
    <row r="83" spans="1:3" x14ac:dyDescent="0.2">
      <c r="A83" s="14"/>
      <c r="B83" s="107">
        <v>12</v>
      </c>
      <c r="C83" s="103" t="s">
        <v>196</v>
      </c>
    </row>
    <row r="84" spans="1:3" x14ac:dyDescent="0.2">
      <c r="A84" s="106"/>
      <c r="B84" s="109">
        <v>13</v>
      </c>
      <c r="C84" s="103" t="s">
        <v>197</v>
      </c>
    </row>
    <row r="85" spans="1:3" x14ac:dyDescent="0.2">
      <c r="A85" s="110"/>
      <c r="B85" s="110"/>
      <c r="C85" s="111" t="s">
        <v>21</v>
      </c>
    </row>
    <row r="86" spans="1:3" x14ac:dyDescent="0.2">
      <c r="A86" s="99" t="s">
        <v>112</v>
      </c>
      <c r="B86" s="100"/>
      <c r="C86" s="101" t="s">
        <v>113</v>
      </c>
    </row>
    <row r="87" spans="1:3" x14ac:dyDescent="0.2">
      <c r="A87" s="14"/>
      <c r="B87" s="102">
        <v>1</v>
      </c>
      <c r="C87" s="103" t="s">
        <v>198</v>
      </c>
    </row>
    <row r="88" spans="1:3" x14ac:dyDescent="0.2">
      <c r="A88" s="99" t="s">
        <v>115</v>
      </c>
      <c r="B88" s="100"/>
      <c r="C88" s="101" t="s">
        <v>116</v>
      </c>
    </row>
    <row r="89" spans="1:3" x14ac:dyDescent="0.2">
      <c r="A89" s="14"/>
      <c r="B89" s="102">
        <v>1</v>
      </c>
      <c r="C89" s="103" t="s">
        <v>199</v>
      </c>
    </row>
    <row r="90" spans="1:3" x14ac:dyDescent="0.2">
      <c r="A90" s="14"/>
      <c r="B90" s="102">
        <v>2</v>
      </c>
      <c r="C90" s="103" t="s">
        <v>200</v>
      </c>
    </row>
    <row r="91" spans="1:3" x14ac:dyDescent="0.2">
      <c r="A91" s="14"/>
      <c r="B91" s="102">
        <v>3</v>
      </c>
      <c r="C91" s="103" t="s">
        <v>201</v>
      </c>
    </row>
    <row r="92" spans="1:3" x14ac:dyDescent="0.2">
      <c r="A92" s="14"/>
      <c r="B92" s="102">
        <v>4</v>
      </c>
      <c r="C92" s="112" t="s">
        <v>202</v>
      </c>
    </row>
    <row r="93" spans="1:3" x14ac:dyDescent="0.2">
      <c r="A93" s="110"/>
      <c r="B93" s="110"/>
      <c r="C93" s="111" t="s">
        <v>122</v>
      </c>
    </row>
  </sheetData>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E5D"/>
    <outlinePr summaryBelow="0" summaryRight="0"/>
  </sheetPr>
  <dimension ref="A1:Z1005"/>
  <sheetViews>
    <sheetView workbookViewId="0"/>
  </sheetViews>
  <sheetFormatPr baseColWidth="10" defaultColWidth="14.3984375" defaultRowHeight="15" customHeight="1" x14ac:dyDescent="0.2"/>
  <cols>
    <col min="1" max="1" width="4.19921875" customWidth="1"/>
    <col min="2" max="2" width="3.3984375" customWidth="1"/>
    <col min="3" max="3" width="61.59765625" customWidth="1"/>
    <col min="4" max="4" width="11.796875" customWidth="1"/>
    <col min="5" max="5" width="6.796875" customWidth="1"/>
    <col min="6" max="6" width="11.796875" customWidth="1"/>
    <col min="7" max="7" width="12.3984375" customWidth="1"/>
    <col min="8" max="8" width="5" customWidth="1"/>
  </cols>
  <sheetData>
    <row r="1" spans="1:26" ht="15.75" customHeight="1" x14ac:dyDescent="0.2">
      <c r="A1" s="157" t="s">
        <v>0</v>
      </c>
      <c r="B1" s="158"/>
      <c r="C1" s="158"/>
      <c r="D1" s="158"/>
      <c r="E1" s="158"/>
      <c r="F1" s="158"/>
      <c r="G1" s="158"/>
      <c r="H1" s="158"/>
      <c r="I1" s="158"/>
      <c r="J1" s="158"/>
      <c r="K1" s="158"/>
      <c r="L1" s="17"/>
      <c r="M1" s="17"/>
      <c r="N1" s="17"/>
      <c r="O1" s="17"/>
      <c r="P1" s="17"/>
      <c r="Q1" s="17"/>
      <c r="R1" s="17"/>
      <c r="S1" s="17"/>
      <c r="T1" s="17"/>
      <c r="U1" s="17"/>
      <c r="V1" s="17"/>
      <c r="W1" s="17"/>
      <c r="X1" s="17"/>
      <c r="Y1" s="17"/>
      <c r="Z1" s="17"/>
    </row>
    <row r="2" spans="1:26" ht="15.75" customHeight="1" x14ac:dyDescent="0.2">
      <c r="A2" s="113"/>
      <c r="B2" s="113"/>
      <c r="C2" s="172" t="s">
        <v>203</v>
      </c>
      <c r="D2" s="163"/>
      <c r="E2" s="163"/>
      <c r="F2" s="163"/>
      <c r="G2" s="163"/>
      <c r="H2" s="97"/>
      <c r="I2" s="162" t="s">
        <v>204</v>
      </c>
      <c r="J2" s="163"/>
      <c r="K2" s="163"/>
      <c r="L2" s="17"/>
      <c r="M2" s="17"/>
      <c r="N2" s="17"/>
      <c r="O2" s="17"/>
      <c r="P2" s="17"/>
      <c r="Q2" s="17"/>
      <c r="R2" s="17"/>
      <c r="S2" s="17"/>
      <c r="T2" s="17"/>
      <c r="U2" s="17"/>
      <c r="V2" s="17"/>
      <c r="W2" s="17"/>
      <c r="X2" s="17"/>
      <c r="Y2" s="17"/>
      <c r="Z2" s="17"/>
    </row>
    <row r="3" spans="1:26" ht="15.75" customHeight="1" x14ac:dyDescent="0.2">
      <c r="A3" s="114"/>
      <c r="B3" s="115"/>
      <c r="C3" s="116" t="s">
        <v>18</v>
      </c>
      <c r="D3" s="117" t="s">
        <v>19</v>
      </c>
      <c r="E3" s="117" t="s">
        <v>20</v>
      </c>
      <c r="F3" s="117" t="s">
        <v>21</v>
      </c>
      <c r="G3" s="117" t="s">
        <v>22</v>
      </c>
      <c r="H3" s="97"/>
      <c r="I3" s="23" t="s">
        <v>23</v>
      </c>
      <c r="J3" s="23" t="s">
        <v>22</v>
      </c>
      <c r="K3" s="10" t="s">
        <v>24</v>
      </c>
      <c r="L3" s="17"/>
      <c r="M3" s="17"/>
      <c r="N3" s="17"/>
      <c r="O3" s="17"/>
      <c r="P3" s="17"/>
      <c r="Q3" s="17"/>
      <c r="R3" s="17"/>
      <c r="S3" s="17"/>
      <c r="T3" s="17"/>
      <c r="U3" s="17"/>
      <c r="V3" s="17"/>
      <c r="W3" s="17"/>
      <c r="X3" s="17"/>
      <c r="Y3" s="17"/>
      <c r="Z3" s="17"/>
    </row>
    <row r="4" spans="1:26" ht="15.75" customHeight="1" x14ac:dyDescent="0.2">
      <c r="A4" s="118" t="s">
        <v>205</v>
      </c>
      <c r="B4" s="119"/>
      <c r="C4" s="168" t="s">
        <v>206</v>
      </c>
      <c r="D4" s="163"/>
      <c r="E4" s="163"/>
      <c r="F4" s="163"/>
      <c r="G4" s="120">
        <f>SUM(F5:F8)</f>
        <v>2000</v>
      </c>
      <c r="H4" s="121"/>
      <c r="I4" s="122"/>
      <c r="J4" s="70">
        <f>SUM(I5:I8)</f>
        <v>1431.51</v>
      </c>
      <c r="K4" s="123">
        <f>J4/G4</f>
        <v>0.71575500000000003</v>
      </c>
      <c r="L4" s="17"/>
      <c r="M4" s="17"/>
      <c r="N4" s="17"/>
      <c r="O4" s="17"/>
      <c r="P4" s="17"/>
      <c r="Q4" s="17"/>
      <c r="R4" s="17"/>
      <c r="S4" s="17"/>
      <c r="T4" s="17"/>
      <c r="U4" s="17"/>
      <c r="V4" s="17"/>
      <c r="W4" s="17"/>
      <c r="X4" s="17"/>
      <c r="Y4" s="17"/>
      <c r="Z4" s="17"/>
    </row>
    <row r="5" spans="1:26" ht="15.75" customHeight="1" x14ac:dyDescent="0.2">
      <c r="A5" s="32"/>
      <c r="B5" s="32">
        <v>1</v>
      </c>
      <c r="C5" s="34" t="s">
        <v>207</v>
      </c>
      <c r="D5" s="37">
        <v>0</v>
      </c>
      <c r="E5" s="32">
        <v>1</v>
      </c>
      <c r="F5" s="37">
        <f t="shared" ref="F5:F8" si="0">D5*E5</f>
        <v>0</v>
      </c>
      <c r="G5" s="35"/>
      <c r="H5" s="124"/>
      <c r="I5" s="28">
        <v>45.67</v>
      </c>
      <c r="J5" s="28"/>
      <c r="K5" s="125">
        <v>0</v>
      </c>
      <c r="L5" s="17"/>
      <c r="M5" s="17"/>
      <c r="N5" s="17"/>
      <c r="O5" s="17"/>
      <c r="P5" s="17"/>
      <c r="Q5" s="17"/>
      <c r="R5" s="17"/>
      <c r="S5" s="17"/>
      <c r="T5" s="17"/>
      <c r="U5" s="17"/>
      <c r="V5" s="17"/>
      <c r="W5" s="17"/>
      <c r="X5" s="17"/>
      <c r="Y5" s="17"/>
      <c r="Z5" s="17"/>
    </row>
    <row r="6" spans="1:26" ht="15.75" customHeight="1" x14ac:dyDescent="0.2">
      <c r="A6" s="32"/>
      <c r="B6" s="32">
        <v>2</v>
      </c>
      <c r="C6" s="34" t="s">
        <v>208</v>
      </c>
      <c r="D6" s="37">
        <v>500</v>
      </c>
      <c r="E6" s="32">
        <v>1</v>
      </c>
      <c r="F6" s="37">
        <f t="shared" si="0"/>
        <v>500</v>
      </c>
      <c r="G6" s="35"/>
      <c r="H6" s="96"/>
      <c r="I6" s="126">
        <v>410</v>
      </c>
      <c r="J6" s="28"/>
      <c r="K6" s="125">
        <f t="shared" ref="K6:K7" si="1">I6/F6</f>
        <v>0.82</v>
      </c>
      <c r="L6" s="17"/>
      <c r="M6" s="17"/>
      <c r="N6" s="17"/>
      <c r="O6" s="17"/>
      <c r="P6" s="17"/>
      <c r="Q6" s="17"/>
      <c r="R6" s="17"/>
      <c r="S6" s="17"/>
      <c r="T6" s="17"/>
      <c r="U6" s="17"/>
      <c r="V6" s="17"/>
      <c r="W6" s="17"/>
      <c r="X6" s="17"/>
      <c r="Y6" s="17"/>
      <c r="Z6" s="17"/>
    </row>
    <row r="7" spans="1:26" ht="15.75" customHeight="1" x14ac:dyDescent="0.2">
      <c r="A7" s="32"/>
      <c r="B7" s="32">
        <v>3</v>
      </c>
      <c r="C7" s="34" t="s">
        <v>209</v>
      </c>
      <c r="D7" s="35">
        <v>1500</v>
      </c>
      <c r="E7" s="32">
        <v>1</v>
      </c>
      <c r="F7" s="37">
        <f t="shared" si="0"/>
        <v>1500</v>
      </c>
      <c r="G7" s="35"/>
      <c r="H7" s="96"/>
      <c r="I7" s="28">
        <v>35.200000000000003</v>
      </c>
      <c r="J7" s="28"/>
      <c r="K7" s="125">
        <f t="shared" si="1"/>
        <v>2.3466666666666667E-2</v>
      </c>
      <c r="L7" s="17"/>
      <c r="M7" s="17"/>
      <c r="N7" s="17"/>
      <c r="O7" s="17"/>
      <c r="P7" s="17"/>
      <c r="Q7" s="17"/>
      <c r="R7" s="17"/>
      <c r="S7" s="17"/>
      <c r="T7" s="17"/>
      <c r="U7" s="17"/>
      <c r="V7" s="17"/>
      <c r="W7" s="17"/>
      <c r="X7" s="17"/>
      <c r="Y7" s="17"/>
      <c r="Z7" s="17"/>
    </row>
    <row r="8" spans="1:26" ht="15.75" customHeight="1" x14ac:dyDescent="0.2">
      <c r="A8" s="32"/>
      <c r="B8" s="32">
        <v>4</v>
      </c>
      <c r="C8" s="34" t="s">
        <v>210</v>
      </c>
      <c r="D8" s="37">
        <v>0</v>
      </c>
      <c r="E8" s="32">
        <v>1</v>
      </c>
      <c r="F8" s="37">
        <f t="shared" si="0"/>
        <v>0</v>
      </c>
      <c r="G8" s="35"/>
      <c r="H8" s="96"/>
      <c r="I8" s="28">
        <v>940.64</v>
      </c>
      <c r="J8" s="28"/>
      <c r="K8" s="125">
        <v>0</v>
      </c>
      <c r="L8" s="17"/>
      <c r="M8" s="17"/>
      <c r="N8" s="17"/>
      <c r="O8" s="17"/>
      <c r="P8" s="17"/>
      <c r="Q8" s="17"/>
      <c r="R8" s="17"/>
      <c r="S8" s="17"/>
      <c r="T8" s="17"/>
      <c r="U8" s="17"/>
      <c r="V8" s="17"/>
      <c r="W8" s="17"/>
      <c r="X8" s="17"/>
      <c r="Y8" s="17"/>
      <c r="Z8" s="17"/>
    </row>
    <row r="9" spans="1:26" ht="15.75" customHeight="1" x14ac:dyDescent="0.2">
      <c r="A9" s="118" t="s">
        <v>211</v>
      </c>
      <c r="B9" s="119"/>
      <c r="C9" s="168" t="s">
        <v>212</v>
      </c>
      <c r="D9" s="163"/>
      <c r="E9" s="163"/>
      <c r="F9" s="163"/>
      <c r="G9" s="120">
        <f>SUM(F10:F13)</f>
        <v>5179.7286029345696</v>
      </c>
      <c r="H9" s="121"/>
      <c r="I9" s="122"/>
      <c r="J9" s="70">
        <f>SUM(I10:I13)</f>
        <v>5128.6400000000003</v>
      </c>
      <c r="K9" s="123">
        <f>J9/G9</f>
        <v>0.99013681857662872</v>
      </c>
      <c r="L9" s="17"/>
      <c r="M9" s="17"/>
      <c r="N9" s="17"/>
      <c r="O9" s="17"/>
      <c r="P9" s="17"/>
      <c r="Q9" s="17"/>
      <c r="R9" s="17"/>
      <c r="S9" s="17"/>
      <c r="T9" s="17"/>
      <c r="U9" s="17"/>
      <c r="V9" s="17"/>
      <c r="W9" s="17"/>
      <c r="X9" s="17"/>
      <c r="Y9" s="17"/>
      <c r="Z9" s="17"/>
    </row>
    <row r="10" spans="1:26" ht="15.75" customHeight="1" x14ac:dyDescent="0.2">
      <c r="A10" s="32"/>
      <c r="B10" s="32">
        <v>1</v>
      </c>
      <c r="C10" s="34" t="s">
        <v>213</v>
      </c>
      <c r="D10" s="37">
        <f>SUM(100*(1.025^7))</f>
        <v>118.86857536682125</v>
      </c>
      <c r="E10" s="32">
        <v>8</v>
      </c>
      <c r="F10" s="37">
        <f t="shared" ref="F10:F13" si="2">D10*E10</f>
        <v>950.94860293456998</v>
      </c>
      <c r="G10" s="35"/>
      <c r="H10" s="96"/>
      <c r="I10" s="28">
        <v>950.96</v>
      </c>
      <c r="J10" s="28"/>
      <c r="K10" s="125">
        <f t="shared" ref="K10:K13" si="3">I10/F10</f>
        <v>1.0000119849436604</v>
      </c>
      <c r="L10" s="17"/>
      <c r="M10" s="17"/>
      <c r="N10" s="17"/>
      <c r="O10" s="17"/>
      <c r="P10" s="17"/>
      <c r="Q10" s="17"/>
      <c r="R10" s="17"/>
      <c r="S10" s="17"/>
      <c r="T10" s="17"/>
      <c r="U10" s="17"/>
      <c r="V10" s="17"/>
      <c r="W10" s="17"/>
      <c r="X10" s="17"/>
      <c r="Y10" s="17"/>
      <c r="Z10" s="17"/>
    </row>
    <row r="11" spans="1:26" ht="15.75" customHeight="1" x14ac:dyDescent="0.2">
      <c r="A11" s="32"/>
      <c r="B11" s="32">
        <v>2</v>
      </c>
      <c r="C11" s="34" t="s">
        <v>214</v>
      </c>
      <c r="D11" s="37">
        <v>127.5</v>
      </c>
      <c r="E11" s="32">
        <v>8</v>
      </c>
      <c r="F11" s="37">
        <f t="shared" si="2"/>
        <v>1020</v>
      </c>
      <c r="G11" s="35"/>
      <c r="H11" s="96"/>
      <c r="I11" s="28">
        <v>1020</v>
      </c>
      <c r="J11" s="28"/>
      <c r="K11" s="125">
        <f t="shared" si="3"/>
        <v>1</v>
      </c>
      <c r="L11" s="17"/>
      <c r="M11" s="17"/>
      <c r="N11" s="17"/>
      <c r="O11" s="17"/>
      <c r="P11" s="17"/>
      <c r="Q11" s="17"/>
      <c r="R11" s="17"/>
      <c r="S11" s="17"/>
      <c r="T11" s="17"/>
      <c r="U11" s="17"/>
      <c r="V11" s="17"/>
      <c r="W11" s="17"/>
      <c r="X11" s="17"/>
      <c r="Y11" s="17"/>
      <c r="Z11" s="17"/>
    </row>
    <row r="12" spans="1:26" ht="15.75" customHeight="1" x14ac:dyDescent="0.2">
      <c r="A12" s="32"/>
      <c r="B12" s="32">
        <v>3</v>
      </c>
      <c r="C12" s="34" t="s">
        <v>215</v>
      </c>
      <c r="D12" s="127">
        <f>306.26</f>
        <v>306.26</v>
      </c>
      <c r="E12" s="32">
        <v>8</v>
      </c>
      <c r="F12" s="37">
        <f t="shared" si="2"/>
        <v>2450.08</v>
      </c>
      <c r="G12" s="35"/>
      <c r="H12" s="96"/>
      <c r="I12" s="28">
        <v>2398.96</v>
      </c>
      <c r="J12" s="28"/>
      <c r="K12" s="125">
        <f t="shared" si="3"/>
        <v>0.97913537517142302</v>
      </c>
      <c r="L12" s="17"/>
      <c r="M12" s="17"/>
      <c r="N12" s="17"/>
      <c r="O12" s="17"/>
      <c r="P12" s="17"/>
      <c r="Q12" s="17"/>
      <c r="R12" s="17"/>
      <c r="S12" s="17"/>
      <c r="T12" s="17"/>
      <c r="U12" s="17"/>
      <c r="V12" s="17"/>
      <c r="W12" s="17"/>
      <c r="X12" s="17"/>
      <c r="Y12" s="17"/>
      <c r="Z12" s="17"/>
    </row>
    <row r="13" spans="1:26" ht="15.75" customHeight="1" x14ac:dyDescent="0.2">
      <c r="A13" s="32"/>
      <c r="B13" s="32">
        <v>4</v>
      </c>
      <c r="C13" s="34" t="s">
        <v>35</v>
      </c>
      <c r="D13" s="37">
        <f>72.24*9+108.54</f>
        <v>758.69999999999993</v>
      </c>
      <c r="E13" s="32">
        <v>1</v>
      </c>
      <c r="F13" s="37">
        <f t="shared" si="2"/>
        <v>758.69999999999993</v>
      </c>
      <c r="G13" s="35"/>
      <c r="H13" s="96"/>
      <c r="I13" s="28">
        <v>758.72</v>
      </c>
      <c r="J13" s="28"/>
      <c r="K13" s="125">
        <f t="shared" si="3"/>
        <v>1.0000263608804536</v>
      </c>
      <c r="L13" s="17"/>
      <c r="M13" s="17"/>
      <c r="N13" s="17"/>
      <c r="O13" s="17"/>
      <c r="P13" s="17"/>
      <c r="Q13" s="17"/>
      <c r="R13" s="17"/>
      <c r="S13" s="17"/>
      <c r="T13" s="17"/>
      <c r="U13" s="17"/>
      <c r="V13" s="17"/>
      <c r="W13" s="17"/>
      <c r="X13" s="17"/>
      <c r="Y13" s="17"/>
      <c r="Z13" s="17"/>
    </row>
    <row r="14" spans="1:26" ht="15.75" customHeight="1" x14ac:dyDescent="0.2">
      <c r="A14" s="118" t="s">
        <v>216</v>
      </c>
      <c r="B14" s="119"/>
      <c r="C14" s="168" t="s">
        <v>217</v>
      </c>
      <c r="D14" s="163"/>
      <c r="E14" s="163"/>
      <c r="F14" s="163"/>
      <c r="G14" s="120">
        <f>SUM(F15:F16)</f>
        <v>3650</v>
      </c>
      <c r="H14" s="121"/>
      <c r="I14" s="122"/>
      <c r="J14" s="70">
        <f>SUM(I15:I16)</f>
        <v>3150</v>
      </c>
      <c r="K14" s="123">
        <f>J14/G14</f>
        <v>0.86301369863013699</v>
      </c>
      <c r="L14" s="17"/>
      <c r="M14" s="17"/>
      <c r="N14" s="17"/>
      <c r="O14" s="17"/>
      <c r="P14" s="17"/>
      <c r="Q14" s="17"/>
      <c r="R14" s="17"/>
      <c r="S14" s="17"/>
      <c r="T14" s="17"/>
      <c r="U14" s="17"/>
      <c r="V14" s="17"/>
      <c r="W14" s="17"/>
      <c r="X14" s="17"/>
      <c r="Y14" s="17"/>
      <c r="Z14" s="17"/>
    </row>
    <row r="15" spans="1:26" ht="15.75" customHeight="1" x14ac:dyDescent="0.2">
      <c r="A15" s="32"/>
      <c r="B15" s="32">
        <v>1</v>
      </c>
      <c r="C15" s="34" t="s">
        <v>218</v>
      </c>
      <c r="D15" s="37">
        <v>150</v>
      </c>
      <c r="E15" s="32">
        <v>1</v>
      </c>
      <c r="F15" s="37">
        <f t="shared" ref="F15:F16" si="4">D15*E15</f>
        <v>150</v>
      </c>
      <c r="G15" s="35"/>
      <c r="H15" s="96"/>
      <c r="I15" s="28">
        <v>0</v>
      </c>
      <c r="J15" s="28"/>
      <c r="K15" s="125">
        <f t="shared" ref="K15:K16" si="5">I15/F15</f>
        <v>0</v>
      </c>
      <c r="L15" s="17"/>
      <c r="M15" s="17"/>
      <c r="N15" s="17"/>
      <c r="O15" s="17"/>
      <c r="P15" s="17"/>
      <c r="Q15" s="17"/>
      <c r="R15" s="17"/>
      <c r="S15" s="17"/>
      <c r="T15" s="17"/>
      <c r="U15" s="17"/>
      <c r="V15" s="17"/>
      <c r="W15" s="17"/>
      <c r="X15" s="17"/>
      <c r="Y15" s="17"/>
      <c r="Z15" s="17"/>
    </row>
    <row r="16" spans="1:26" ht="15.75" customHeight="1" x14ac:dyDescent="0.2">
      <c r="A16" s="32"/>
      <c r="B16" s="32">
        <v>2</v>
      </c>
      <c r="C16" s="34" t="s">
        <v>219</v>
      </c>
      <c r="D16" s="37">
        <v>3500</v>
      </c>
      <c r="E16" s="32">
        <v>1</v>
      </c>
      <c r="F16" s="37">
        <f t="shared" si="4"/>
        <v>3500</v>
      </c>
      <c r="G16" s="35"/>
      <c r="H16" s="96"/>
      <c r="I16" s="28">
        <v>3150</v>
      </c>
      <c r="J16" s="28"/>
      <c r="K16" s="125">
        <f t="shared" si="5"/>
        <v>0.9</v>
      </c>
      <c r="L16" s="17"/>
      <c r="M16" s="17"/>
      <c r="N16" s="17"/>
      <c r="O16" s="17"/>
      <c r="P16" s="17"/>
      <c r="Q16" s="17"/>
      <c r="R16" s="17"/>
      <c r="S16" s="17"/>
      <c r="T16" s="17"/>
      <c r="U16" s="17"/>
      <c r="V16" s="17"/>
      <c r="W16" s="17"/>
      <c r="X16" s="17"/>
      <c r="Y16" s="17"/>
      <c r="Z16" s="17"/>
    </row>
    <row r="17" spans="1:26" ht="15.75" customHeight="1" x14ac:dyDescent="0.2">
      <c r="A17" s="118" t="s">
        <v>220</v>
      </c>
      <c r="B17" s="119"/>
      <c r="C17" s="168" t="s">
        <v>221</v>
      </c>
      <c r="D17" s="163"/>
      <c r="E17" s="163"/>
      <c r="F17" s="163"/>
      <c r="G17" s="120">
        <f>SUM(F18)</f>
        <v>4837.6993970654221</v>
      </c>
      <c r="H17" s="121"/>
      <c r="I17" s="122"/>
      <c r="J17" s="70">
        <f>SUM(I18)</f>
        <v>0</v>
      </c>
      <c r="K17" s="123">
        <f>J17/G17</f>
        <v>0</v>
      </c>
      <c r="L17" s="17"/>
      <c r="M17" s="17"/>
      <c r="N17" s="17"/>
      <c r="O17" s="17"/>
      <c r="P17" s="17"/>
      <c r="Q17" s="17"/>
      <c r="R17" s="17"/>
      <c r="S17" s="17"/>
      <c r="T17" s="17"/>
      <c r="U17" s="17"/>
      <c r="V17" s="17"/>
      <c r="W17" s="17"/>
      <c r="X17" s="17"/>
      <c r="Y17" s="17"/>
      <c r="Z17" s="17"/>
    </row>
    <row r="18" spans="1:26" ht="15.75" customHeight="1" x14ac:dyDescent="0.2">
      <c r="A18" s="32"/>
      <c r="B18" s="32">
        <v>1</v>
      </c>
      <c r="C18" s="34" t="s">
        <v>222</v>
      </c>
      <c r="D18" s="35">
        <f>Lasten!G95-SUM(G4,G9,G14,G19,F39,F36,F37,F38,G21)</f>
        <v>4837.6993970654221</v>
      </c>
      <c r="E18" s="32">
        <v>1</v>
      </c>
      <c r="F18" s="37">
        <f>D18*E18</f>
        <v>4837.6993970654221</v>
      </c>
      <c r="G18" s="35"/>
      <c r="H18" s="96"/>
      <c r="I18" s="28">
        <v>0</v>
      </c>
      <c r="J18" s="28"/>
      <c r="K18" s="125">
        <f>I18/F18</f>
        <v>0</v>
      </c>
      <c r="L18" s="17"/>
      <c r="M18" s="17"/>
      <c r="N18" s="17"/>
      <c r="O18" s="17"/>
      <c r="P18" s="17"/>
      <c r="Q18" s="17"/>
      <c r="R18" s="17"/>
      <c r="S18" s="17"/>
      <c r="T18" s="17"/>
      <c r="U18" s="17"/>
      <c r="V18" s="17"/>
      <c r="W18" s="17"/>
      <c r="X18" s="17"/>
      <c r="Y18" s="17"/>
      <c r="Z18" s="17"/>
    </row>
    <row r="19" spans="1:26" ht="15.75" customHeight="1" x14ac:dyDescent="0.2">
      <c r="A19" s="118" t="s">
        <v>223</v>
      </c>
      <c r="B19" s="119"/>
      <c r="C19" s="168" t="s">
        <v>224</v>
      </c>
      <c r="D19" s="163"/>
      <c r="E19" s="163"/>
      <c r="F19" s="163"/>
      <c r="G19" s="120">
        <f>F20</f>
        <v>31200</v>
      </c>
      <c r="H19" s="121"/>
      <c r="I19" s="122"/>
      <c r="J19" s="70">
        <f>SUM(I20)</f>
        <v>31200</v>
      </c>
      <c r="K19" s="123">
        <f>J19/G19</f>
        <v>1</v>
      </c>
      <c r="L19" s="17"/>
      <c r="M19" s="17"/>
      <c r="N19" s="17"/>
      <c r="O19" s="17"/>
      <c r="P19" s="17"/>
      <c r="Q19" s="17"/>
      <c r="R19" s="17"/>
      <c r="S19" s="17"/>
      <c r="T19" s="17"/>
      <c r="U19" s="17"/>
      <c r="V19" s="17"/>
      <c r="W19" s="17"/>
      <c r="X19" s="17"/>
      <c r="Y19" s="17"/>
      <c r="Z19" s="17"/>
    </row>
    <row r="20" spans="1:26" ht="15.75" customHeight="1" x14ac:dyDescent="0.2">
      <c r="A20" s="32"/>
      <c r="B20" s="32">
        <v>1</v>
      </c>
      <c r="C20" s="34" t="s">
        <v>225</v>
      </c>
      <c r="D20" s="37">
        <v>3900</v>
      </c>
      <c r="E20" s="32">
        <v>8</v>
      </c>
      <c r="F20" s="37">
        <f>D20*E20</f>
        <v>31200</v>
      </c>
      <c r="G20" s="35"/>
      <c r="H20" s="96"/>
      <c r="I20" s="28">
        <v>31200</v>
      </c>
      <c r="J20" s="28"/>
      <c r="K20" s="125">
        <f>I20/F20</f>
        <v>1</v>
      </c>
      <c r="L20" s="17"/>
      <c r="M20" s="17"/>
      <c r="N20" s="17"/>
      <c r="O20" s="17"/>
      <c r="P20" s="17"/>
      <c r="Q20" s="17"/>
      <c r="R20" s="17"/>
      <c r="S20" s="17"/>
      <c r="T20" s="17"/>
      <c r="U20" s="17"/>
      <c r="V20" s="17"/>
      <c r="W20" s="17"/>
      <c r="X20" s="17"/>
      <c r="Y20" s="17"/>
      <c r="Z20" s="17"/>
    </row>
    <row r="21" spans="1:26" ht="15.75" customHeight="1" x14ac:dyDescent="0.2">
      <c r="A21" s="118" t="s">
        <v>226</v>
      </c>
      <c r="B21" s="119"/>
      <c r="C21" s="168" t="s">
        <v>227</v>
      </c>
      <c r="D21" s="163"/>
      <c r="E21" s="163"/>
      <c r="F21" s="163"/>
      <c r="G21" s="120">
        <f>SUM(F22:F30)</f>
        <v>3808.04</v>
      </c>
      <c r="H21" s="121"/>
      <c r="I21" s="122"/>
      <c r="J21" s="70">
        <f>SUM(I22:I33)</f>
        <v>4803.59</v>
      </c>
      <c r="K21" s="123">
        <f>J21/G21</f>
        <v>1.261433703427485</v>
      </c>
      <c r="L21" s="17"/>
      <c r="M21" s="17"/>
      <c r="N21" s="17"/>
      <c r="O21" s="17"/>
      <c r="P21" s="17"/>
      <c r="Q21" s="17"/>
      <c r="R21" s="17"/>
      <c r="S21" s="17"/>
      <c r="T21" s="17"/>
      <c r="U21" s="17"/>
      <c r="V21" s="17"/>
      <c r="W21" s="17"/>
      <c r="X21" s="17"/>
      <c r="Y21" s="17"/>
      <c r="Z21" s="17"/>
    </row>
    <row r="22" spans="1:26" ht="15.75" customHeight="1" x14ac:dyDescent="0.2">
      <c r="A22" s="32"/>
      <c r="B22" s="74">
        <v>1</v>
      </c>
      <c r="C22" s="75" t="s">
        <v>99</v>
      </c>
      <c r="D22" s="76">
        <v>0</v>
      </c>
      <c r="E22" s="77">
        <v>1</v>
      </c>
      <c r="F22" s="78">
        <f t="shared" ref="F22:F31" si="6">D22*E22</f>
        <v>0</v>
      </c>
      <c r="G22" s="35"/>
      <c r="H22" s="96"/>
      <c r="I22" s="28">
        <v>0</v>
      </c>
      <c r="J22" s="28"/>
      <c r="K22" s="125">
        <v>0</v>
      </c>
      <c r="L22" s="17"/>
      <c r="M22" s="17"/>
      <c r="N22" s="17"/>
      <c r="O22" s="17"/>
      <c r="P22" s="17"/>
      <c r="Q22" s="17"/>
      <c r="R22" s="17"/>
      <c r="S22" s="17"/>
      <c r="T22" s="17"/>
      <c r="U22" s="17"/>
      <c r="V22" s="17"/>
      <c r="W22" s="17"/>
      <c r="X22" s="17"/>
      <c r="Y22" s="17"/>
      <c r="Z22" s="17"/>
    </row>
    <row r="23" spans="1:26" ht="15.75" customHeight="1" x14ac:dyDescent="0.2">
      <c r="A23" s="32"/>
      <c r="B23" s="79">
        <v>2</v>
      </c>
      <c r="C23" s="80" t="s">
        <v>100</v>
      </c>
      <c r="D23" s="81">
        <v>2038.04</v>
      </c>
      <c r="E23" s="73">
        <v>1</v>
      </c>
      <c r="F23" s="81">
        <f t="shared" si="6"/>
        <v>2038.04</v>
      </c>
      <c r="G23" s="35"/>
      <c r="H23" s="96"/>
      <c r="I23" s="28">
        <v>951.93</v>
      </c>
      <c r="J23" s="28"/>
      <c r="K23" s="125">
        <f>I23/F23</f>
        <v>0.46708111715177325</v>
      </c>
      <c r="L23" s="14"/>
      <c r="M23" s="17"/>
      <c r="N23" s="17"/>
      <c r="O23" s="17"/>
      <c r="P23" s="17"/>
      <c r="Q23" s="17"/>
      <c r="R23" s="17"/>
      <c r="S23" s="17"/>
      <c r="T23" s="17"/>
      <c r="U23" s="17"/>
      <c r="V23" s="17"/>
      <c r="W23" s="17"/>
      <c r="X23" s="17"/>
      <c r="Y23" s="17"/>
      <c r="Z23" s="17"/>
    </row>
    <row r="24" spans="1:26" ht="15.75" customHeight="1" x14ac:dyDescent="0.2">
      <c r="A24" s="32"/>
      <c r="B24" s="79">
        <v>3</v>
      </c>
      <c r="C24" s="80" t="s">
        <v>101</v>
      </c>
      <c r="D24" s="81">
        <v>0</v>
      </c>
      <c r="E24" s="73">
        <v>1</v>
      </c>
      <c r="F24" s="81">
        <f t="shared" si="6"/>
        <v>0</v>
      </c>
      <c r="G24" s="35"/>
      <c r="H24" s="96"/>
      <c r="I24" s="28">
        <v>0</v>
      </c>
      <c r="J24" s="28"/>
      <c r="K24" s="125">
        <v>0</v>
      </c>
      <c r="L24" s="17"/>
      <c r="M24" s="17"/>
      <c r="N24" s="17"/>
      <c r="O24" s="17"/>
      <c r="P24" s="17"/>
      <c r="Q24" s="17"/>
      <c r="R24" s="17"/>
      <c r="S24" s="17"/>
      <c r="T24" s="17"/>
      <c r="U24" s="17"/>
      <c r="V24" s="17"/>
      <c r="W24" s="17"/>
      <c r="X24" s="17"/>
      <c r="Y24" s="17"/>
      <c r="Z24" s="17"/>
    </row>
    <row r="25" spans="1:26" ht="15.75" customHeight="1" x14ac:dyDescent="0.2">
      <c r="A25" s="32"/>
      <c r="B25" s="79">
        <v>4</v>
      </c>
      <c r="C25" s="80" t="s">
        <v>102</v>
      </c>
      <c r="D25" s="81">
        <v>0</v>
      </c>
      <c r="E25" s="73">
        <v>1</v>
      </c>
      <c r="F25" s="81">
        <f t="shared" si="6"/>
        <v>0</v>
      </c>
      <c r="G25" s="35"/>
      <c r="H25" s="96"/>
      <c r="I25" s="28">
        <v>0</v>
      </c>
      <c r="J25" s="28"/>
      <c r="K25" s="125">
        <v>0</v>
      </c>
      <c r="L25" s="17"/>
      <c r="M25" s="17"/>
      <c r="N25" s="17"/>
      <c r="O25" s="17"/>
      <c r="P25" s="17"/>
      <c r="Q25" s="17"/>
      <c r="R25" s="17"/>
      <c r="S25" s="17"/>
      <c r="T25" s="17"/>
      <c r="U25" s="17"/>
      <c r="V25" s="17"/>
      <c r="W25" s="17"/>
      <c r="X25" s="17"/>
      <c r="Y25" s="17"/>
      <c r="Z25" s="17"/>
    </row>
    <row r="26" spans="1:26" ht="15.75" customHeight="1" x14ac:dyDescent="0.2">
      <c r="A26" s="32"/>
      <c r="B26" s="79">
        <v>5</v>
      </c>
      <c r="C26" s="80" t="s">
        <v>103</v>
      </c>
      <c r="D26" s="81">
        <v>0</v>
      </c>
      <c r="E26" s="73">
        <v>1</v>
      </c>
      <c r="F26" s="81">
        <f t="shared" si="6"/>
        <v>0</v>
      </c>
      <c r="G26" s="35"/>
      <c r="H26" s="96"/>
      <c r="I26" s="28">
        <v>632.16</v>
      </c>
      <c r="J26" s="28"/>
      <c r="K26" s="125">
        <v>0</v>
      </c>
      <c r="L26" s="17"/>
      <c r="M26" s="17"/>
      <c r="N26" s="17"/>
      <c r="O26" s="17"/>
      <c r="P26" s="17"/>
      <c r="Q26" s="17"/>
      <c r="R26" s="17"/>
      <c r="S26" s="17"/>
      <c r="T26" s="17"/>
      <c r="U26" s="17"/>
      <c r="V26" s="17"/>
      <c r="W26" s="17"/>
      <c r="X26" s="17"/>
      <c r="Y26" s="17"/>
      <c r="Z26" s="17"/>
    </row>
    <row r="27" spans="1:26" ht="15.75" customHeight="1" x14ac:dyDescent="0.2">
      <c r="A27" s="32"/>
      <c r="B27" s="33">
        <v>6</v>
      </c>
      <c r="C27" s="34" t="s">
        <v>104</v>
      </c>
      <c r="D27" s="35">
        <v>1770</v>
      </c>
      <c r="E27" s="36">
        <v>1</v>
      </c>
      <c r="F27" s="37">
        <f t="shared" si="6"/>
        <v>1770</v>
      </c>
      <c r="G27" s="35"/>
      <c r="H27" s="96"/>
      <c r="I27" s="28">
        <v>0</v>
      </c>
      <c r="J27" s="28"/>
      <c r="K27" s="125">
        <f>I27/F27</f>
        <v>0</v>
      </c>
      <c r="L27" s="17"/>
      <c r="M27" s="17"/>
      <c r="N27" s="17"/>
      <c r="O27" s="17"/>
      <c r="P27" s="17"/>
      <c r="Q27" s="17"/>
      <c r="R27" s="17"/>
      <c r="S27" s="17"/>
      <c r="T27" s="17"/>
      <c r="U27" s="17"/>
      <c r="V27" s="17"/>
      <c r="W27" s="17"/>
      <c r="X27" s="17"/>
      <c r="Y27" s="17"/>
      <c r="Z27" s="17"/>
    </row>
    <row r="28" spans="1:26" ht="15.75" customHeight="1" x14ac:dyDescent="0.2">
      <c r="A28" s="32"/>
      <c r="B28" s="33">
        <v>7</v>
      </c>
      <c r="C28" s="34" t="s">
        <v>105</v>
      </c>
      <c r="D28" s="35">
        <v>0</v>
      </c>
      <c r="E28" s="36">
        <v>1</v>
      </c>
      <c r="F28" s="37">
        <f t="shared" si="6"/>
        <v>0</v>
      </c>
      <c r="G28" s="35"/>
      <c r="H28" s="96"/>
      <c r="I28" s="28">
        <v>0</v>
      </c>
      <c r="J28" s="28"/>
      <c r="K28" s="125">
        <v>0</v>
      </c>
      <c r="L28" s="17"/>
      <c r="M28" s="17"/>
      <c r="N28" s="17"/>
      <c r="O28" s="17"/>
      <c r="P28" s="17"/>
      <c r="Q28" s="17"/>
      <c r="R28" s="17"/>
      <c r="S28" s="17"/>
      <c r="T28" s="17"/>
      <c r="U28" s="17"/>
      <c r="V28" s="17"/>
      <c r="W28" s="17"/>
      <c r="X28" s="17"/>
      <c r="Y28" s="17"/>
      <c r="Z28" s="17"/>
    </row>
    <row r="29" spans="1:26" ht="15.75" customHeight="1" x14ac:dyDescent="0.2">
      <c r="A29" s="32"/>
      <c r="B29" s="83">
        <v>8</v>
      </c>
      <c r="C29" s="4" t="s">
        <v>106</v>
      </c>
      <c r="D29" s="84">
        <v>0</v>
      </c>
      <c r="E29" s="85">
        <v>1</v>
      </c>
      <c r="F29" s="84">
        <f t="shared" si="6"/>
        <v>0</v>
      </c>
      <c r="G29" s="35"/>
      <c r="H29" s="96"/>
      <c r="I29" s="28">
        <v>0</v>
      </c>
      <c r="J29" s="28"/>
      <c r="K29" s="125">
        <v>0</v>
      </c>
      <c r="L29" s="17"/>
      <c r="M29" s="17"/>
      <c r="N29" s="17"/>
      <c r="O29" s="17"/>
      <c r="P29" s="17"/>
      <c r="Q29" s="17"/>
      <c r="R29" s="17"/>
      <c r="S29" s="17"/>
      <c r="T29" s="17"/>
      <c r="U29" s="17"/>
      <c r="V29" s="17"/>
      <c r="W29" s="17"/>
      <c r="X29" s="17"/>
      <c r="Y29" s="17"/>
      <c r="Z29" s="17"/>
    </row>
    <row r="30" spans="1:26" ht="15.75" customHeight="1" x14ac:dyDescent="0.2">
      <c r="A30" s="32"/>
      <c r="B30" s="83">
        <v>9</v>
      </c>
      <c r="C30" s="4" t="s">
        <v>107</v>
      </c>
      <c r="D30" s="84">
        <v>0</v>
      </c>
      <c r="E30" s="85">
        <v>1</v>
      </c>
      <c r="F30" s="84">
        <f t="shared" si="6"/>
        <v>0</v>
      </c>
      <c r="G30" s="35"/>
      <c r="H30" s="96"/>
      <c r="I30" s="28">
        <v>0</v>
      </c>
      <c r="J30" s="28"/>
      <c r="K30" s="125">
        <v>0</v>
      </c>
      <c r="L30" s="17"/>
      <c r="M30" s="17"/>
      <c r="N30" s="17"/>
      <c r="O30" s="17"/>
      <c r="P30" s="17"/>
      <c r="Q30" s="17"/>
      <c r="R30" s="17"/>
      <c r="S30" s="17"/>
      <c r="T30" s="17"/>
      <c r="U30" s="17"/>
      <c r="V30" s="17"/>
      <c r="W30" s="17"/>
      <c r="X30" s="17"/>
      <c r="Y30" s="17"/>
      <c r="Z30" s="17"/>
    </row>
    <row r="31" spans="1:26" ht="15.75" customHeight="1" x14ac:dyDescent="0.2">
      <c r="A31" s="32"/>
      <c r="B31" s="83">
        <v>10</v>
      </c>
      <c r="C31" s="4" t="s">
        <v>108</v>
      </c>
      <c r="D31" s="84">
        <v>0</v>
      </c>
      <c r="E31" s="85">
        <v>1</v>
      </c>
      <c r="F31" s="84">
        <f t="shared" si="6"/>
        <v>0</v>
      </c>
      <c r="G31" s="35"/>
      <c r="H31" s="96"/>
      <c r="I31" s="28">
        <v>105.87</v>
      </c>
      <c r="J31" s="28"/>
      <c r="K31" s="125">
        <v>0</v>
      </c>
      <c r="L31" s="17"/>
      <c r="M31" s="17"/>
      <c r="N31" s="17"/>
      <c r="O31" s="17"/>
      <c r="P31" s="17"/>
      <c r="Q31" s="17"/>
      <c r="R31" s="17"/>
      <c r="S31" s="17"/>
      <c r="T31" s="17"/>
      <c r="U31" s="17"/>
      <c r="V31" s="17"/>
      <c r="W31" s="17"/>
      <c r="X31" s="17"/>
      <c r="Y31" s="17"/>
      <c r="Z31" s="17"/>
    </row>
    <row r="32" spans="1:26" ht="15.75" customHeight="1" x14ac:dyDescent="0.2">
      <c r="A32" s="14"/>
      <c r="B32" s="83">
        <v>11</v>
      </c>
      <c r="C32" s="17" t="s">
        <v>228</v>
      </c>
      <c r="D32" s="63">
        <v>0</v>
      </c>
      <c r="E32" s="102">
        <v>1</v>
      </c>
      <c r="F32" s="63">
        <v>0</v>
      </c>
      <c r="G32" s="128"/>
      <c r="H32" s="96"/>
      <c r="I32" s="28">
        <v>3113.63</v>
      </c>
      <c r="J32" s="28"/>
      <c r="K32" s="125">
        <v>0</v>
      </c>
      <c r="L32" s="17"/>
      <c r="M32" s="17"/>
      <c r="N32" s="17"/>
      <c r="O32" s="17"/>
      <c r="P32" s="17"/>
      <c r="Q32" s="17"/>
      <c r="R32" s="17"/>
      <c r="S32" s="17"/>
      <c r="T32" s="17"/>
      <c r="U32" s="17"/>
      <c r="V32" s="17"/>
      <c r="W32" s="17"/>
      <c r="X32" s="17"/>
      <c r="Y32" s="17"/>
      <c r="Z32" s="17"/>
    </row>
    <row r="33" spans="1:26" ht="15.75" customHeight="1" x14ac:dyDescent="0.2">
      <c r="A33" s="32"/>
      <c r="B33" s="83">
        <v>12</v>
      </c>
      <c r="C33" s="4" t="s">
        <v>109</v>
      </c>
      <c r="D33" s="84">
        <v>0</v>
      </c>
      <c r="E33" s="85">
        <v>1</v>
      </c>
      <c r="F33" s="84">
        <f>D33*E33</f>
        <v>0</v>
      </c>
      <c r="G33" s="35"/>
      <c r="H33" s="96"/>
      <c r="I33" s="28">
        <v>0</v>
      </c>
      <c r="J33" s="28"/>
      <c r="K33" s="125">
        <v>0</v>
      </c>
      <c r="L33" s="17"/>
      <c r="M33" s="17"/>
      <c r="N33" s="17"/>
      <c r="O33" s="17"/>
      <c r="P33" s="17"/>
      <c r="Q33" s="17"/>
      <c r="R33" s="17"/>
      <c r="S33" s="17"/>
      <c r="T33" s="17"/>
      <c r="U33" s="17"/>
      <c r="V33" s="17"/>
      <c r="W33" s="17"/>
      <c r="X33" s="17"/>
      <c r="Y33" s="17"/>
      <c r="Z33" s="17"/>
    </row>
    <row r="34" spans="1:26" ht="15.75" customHeight="1" x14ac:dyDescent="0.2">
      <c r="A34" s="129"/>
      <c r="B34" s="130"/>
      <c r="C34" s="169" t="s">
        <v>21</v>
      </c>
      <c r="D34" s="163"/>
      <c r="E34" s="163"/>
      <c r="F34" s="163"/>
      <c r="G34" s="131">
        <f>SUM(G4,G9,G14,G17,G19,G21)</f>
        <v>50675.467999999993</v>
      </c>
      <c r="H34" s="121"/>
      <c r="I34" s="132"/>
      <c r="J34" s="133">
        <f>SUM(J4,J9,J14,J17,J19,J21)</f>
        <v>45713.740000000005</v>
      </c>
      <c r="K34" s="134">
        <f t="shared" ref="K34:K35" si="7">J34/G34</f>
        <v>0.90208816621091714</v>
      </c>
      <c r="L34" s="17"/>
      <c r="M34" s="17"/>
      <c r="N34" s="17"/>
      <c r="O34" s="17"/>
      <c r="P34" s="17"/>
      <c r="Q34" s="17"/>
      <c r="R34" s="17"/>
      <c r="S34" s="17"/>
      <c r="T34" s="17"/>
      <c r="U34" s="17"/>
      <c r="V34" s="17"/>
      <c r="W34" s="17"/>
      <c r="X34" s="17"/>
      <c r="Y34" s="17"/>
      <c r="Z34" s="17"/>
    </row>
    <row r="35" spans="1:26" ht="15.75" customHeight="1" x14ac:dyDescent="0.2">
      <c r="A35" s="118" t="s">
        <v>229</v>
      </c>
      <c r="B35" s="119"/>
      <c r="C35" s="168" t="s">
        <v>116</v>
      </c>
      <c r="D35" s="163"/>
      <c r="E35" s="163"/>
      <c r="F35" s="163"/>
      <c r="G35" s="120">
        <f>SUM(F36:F39)</f>
        <v>1800</v>
      </c>
      <c r="H35" s="96"/>
      <c r="I35" s="122"/>
      <c r="J35" s="70">
        <f>SUM(I36:I39)</f>
        <v>120.85</v>
      </c>
      <c r="K35" s="123">
        <f t="shared" si="7"/>
        <v>6.7138888888888887E-2</v>
      </c>
      <c r="L35" s="17"/>
      <c r="M35" s="17"/>
      <c r="N35" s="17"/>
      <c r="O35" s="17"/>
      <c r="P35" s="17"/>
      <c r="Q35" s="17"/>
      <c r="R35" s="17"/>
      <c r="S35" s="17"/>
      <c r="T35" s="17"/>
      <c r="U35" s="17"/>
      <c r="V35" s="17"/>
      <c r="W35" s="17"/>
      <c r="X35" s="17"/>
      <c r="Y35" s="17"/>
      <c r="Z35" s="17"/>
    </row>
    <row r="36" spans="1:26" ht="15.75" customHeight="1" x14ac:dyDescent="0.2">
      <c r="A36" s="32"/>
      <c r="B36" s="33">
        <v>1</v>
      </c>
      <c r="C36" s="34" t="s">
        <v>117</v>
      </c>
      <c r="D36" s="35">
        <v>1500</v>
      </c>
      <c r="E36" s="36">
        <v>1</v>
      </c>
      <c r="F36" s="35">
        <f t="shared" ref="F36:F39" si="8">D36*E36</f>
        <v>1500</v>
      </c>
      <c r="G36" s="35"/>
      <c r="H36" s="96"/>
      <c r="I36" s="126">
        <v>120.85</v>
      </c>
      <c r="J36" s="28"/>
      <c r="K36" s="135">
        <f t="shared" ref="K36:K37" si="9">I36/F36</f>
        <v>8.0566666666666661E-2</v>
      </c>
      <c r="L36" s="17"/>
      <c r="M36" s="17"/>
      <c r="N36" s="17"/>
      <c r="O36" s="17"/>
      <c r="P36" s="17"/>
      <c r="Q36" s="17"/>
      <c r="R36" s="17"/>
      <c r="S36" s="17"/>
      <c r="T36" s="17"/>
      <c r="U36" s="17"/>
      <c r="V36" s="17"/>
      <c r="W36" s="17"/>
      <c r="X36" s="17"/>
      <c r="Y36" s="17"/>
      <c r="Z36" s="17"/>
    </row>
    <row r="37" spans="1:26" ht="15.75" customHeight="1" x14ac:dyDescent="0.2">
      <c r="A37" s="32"/>
      <c r="B37" s="33">
        <v>2</v>
      </c>
      <c r="C37" s="93" t="s">
        <v>119</v>
      </c>
      <c r="D37" s="35">
        <v>300</v>
      </c>
      <c r="E37" s="36">
        <v>1</v>
      </c>
      <c r="F37" s="35">
        <f t="shared" si="8"/>
        <v>300</v>
      </c>
      <c r="G37" s="35"/>
      <c r="H37" s="96"/>
      <c r="I37" s="28">
        <v>0</v>
      </c>
      <c r="J37" s="28"/>
      <c r="K37" s="125">
        <f t="shared" si="9"/>
        <v>0</v>
      </c>
      <c r="L37" s="17"/>
      <c r="M37" s="17"/>
      <c r="N37" s="85"/>
      <c r="O37" s="97"/>
      <c r="P37" s="17"/>
      <c r="Q37" s="17"/>
      <c r="R37" s="17"/>
      <c r="S37" s="17"/>
      <c r="T37" s="17"/>
      <c r="U37" s="17"/>
      <c r="V37" s="17"/>
      <c r="W37" s="17"/>
      <c r="X37" s="17"/>
      <c r="Y37" s="17"/>
      <c r="Z37" s="17"/>
    </row>
    <row r="38" spans="1:26" ht="15.75" customHeight="1" x14ac:dyDescent="0.2">
      <c r="A38" s="32"/>
      <c r="B38" s="33">
        <v>3</v>
      </c>
      <c r="C38" s="93" t="s">
        <v>120</v>
      </c>
      <c r="D38" s="35">
        <v>0</v>
      </c>
      <c r="E38" s="36">
        <v>1</v>
      </c>
      <c r="F38" s="35">
        <f t="shared" si="8"/>
        <v>0</v>
      </c>
      <c r="G38" s="35"/>
      <c r="H38" s="96"/>
      <c r="I38" s="28">
        <v>0</v>
      </c>
      <c r="J38" s="28"/>
      <c r="K38" s="125">
        <v>0</v>
      </c>
      <c r="L38" s="17"/>
      <c r="M38" s="17"/>
      <c r="N38" s="97"/>
      <c r="O38" s="97"/>
      <c r="P38" s="17"/>
      <c r="Q38" s="17"/>
      <c r="R38" s="17"/>
      <c r="S38" s="17"/>
      <c r="T38" s="17"/>
      <c r="U38" s="17"/>
      <c r="V38" s="17"/>
      <c r="W38" s="17"/>
      <c r="X38" s="17"/>
      <c r="Y38" s="17"/>
      <c r="Z38" s="17"/>
    </row>
    <row r="39" spans="1:26" ht="14" x14ac:dyDescent="0.2">
      <c r="A39" s="32"/>
      <c r="B39" s="33">
        <v>4</v>
      </c>
      <c r="C39" s="34" t="s">
        <v>121</v>
      </c>
      <c r="D39" s="35">
        <v>0</v>
      </c>
      <c r="E39" s="36">
        <v>1</v>
      </c>
      <c r="F39" s="35">
        <f t="shared" si="8"/>
        <v>0</v>
      </c>
      <c r="G39" s="35"/>
      <c r="H39" s="96"/>
      <c r="I39" s="28">
        <v>0</v>
      </c>
      <c r="J39" s="28"/>
      <c r="K39" s="125">
        <v>0</v>
      </c>
      <c r="L39" s="17"/>
      <c r="M39" s="17"/>
      <c r="N39" s="97"/>
      <c r="O39" s="97"/>
      <c r="P39" s="17"/>
      <c r="Q39" s="17"/>
      <c r="R39" s="17"/>
      <c r="S39" s="17"/>
      <c r="T39" s="17"/>
      <c r="U39" s="17"/>
      <c r="V39" s="17"/>
      <c r="W39" s="17"/>
      <c r="X39" s="17"/>
      <c r="Y39" s="17"/>
      <c r="Z39" s="17"/>
    </row>
    <row r="40" spans="1:26" ht="15.75" customHeight="1" x14ac:dyDescent="0.2">
      <c r="A40" s="114"/>
      <c r="B40" s="115"/>
      <c r="C40" s="170" t="s">
        <v>230</v>
      </c>
      <c r="D40" s="171"/>
      <c r="E40" s="171"/>
      <c r="F40" s="171"/>
      <c r="G40" s="131">
        <f>SUM(G34:G36)</f>
        <v>52475.467999999993</v>
      </c>
      <c r="H40" s="96"/>
      <c r="I40" s="132"/>
      <c r="J40" s="136">
        <f>SUM(J34,J35)</f>
        <v>45834.590000000004</v>
      </c>
      <c r="K40" s="134">
        <f>J40/G40</f>
        <v>0.87344795095491112</v>
      </c>
      <c r="L40" s="17"/>
      <c r="M40" s="17"/>
      <c r="N40" s="97"/>
      <c r="O40" s="97"/>
      <c r="P40" s="17"/>
      <c r="Q40" s="17"/>
      <c r="R40" s="17"/>
      <c r="S40" s="17"/>
      <c r="T40" s="17"/>
      <c r="U40" s="17"/>
      <c r="V40" s="17"/>
      <c r="W40" s="17"/>
      <c r="X40" s="17"/>
      <c r="Y40" s="17"/>
      <c r="Z40" s="17"/>
    </row>
    <row r="41" spans="1:26" ht="15.75" customHeight="1" x14ac:dyDescent="0.2">
      <c r="L41" s="17"/>
      <c r="M41" s="17"/>
      <c r="N41" s="97"/>
      <c r="O41" s="97"/>
      <c r="P41" s="17"/>
      <c r="Q41" s="17"/>
      <c r="R41" s="17"/>
      <c r="S41" s="17"/>
      <c r="T41" s="17"/>
      <c r="U41" s="17"/>
      <c r="V41" s="17"/>
      <c r="W41" s="17"/>
      <c r="X41" s="17"/>
      <c r="Y41" s="17"/>
      <c r="Z41" s="17"/>
    </row>
    <row r="42" spans="1:26" ht="15.75" customHeight="1" x14ac:dyDescent="0.2">
      <c r="L42" s="17"/>
      <c r="M42" s="17"/>
      <c r="N42" s="97"/>
      <c r="O42" s="97"/>
      <c r="P42" s="17"/>
      <c r="Q42" s="17"/>
      <c r="R42" s="17"/>
      <c r="S42" s="17"/>
      <c r="T42" s="17"/>
      <c r="U42" s="17"/>
      <c r="V42" s="17"/>
      <c r="W42" s="17"/>
      <c r="X42" s="17"/>
      <c r="Y42" s="17"/>
      <c r="Z42" s="17"/>
    </row>
    <row r="43" spans="1:26" ht="15.75" customHeight="1" x14ac:dyDescent="0.2">
      <c r="A43" s="85"/>
      <c r="B43" s="83"/>
      <c r="C43" s="97"/>
      <c r="D43" s="97"/>
      <c r="E43" s="85"/>
      <c r="F43" s="97"/>
      <c r="G43" s="96"/>
      <c r="H43" s="96"/>
      <c r="I43" s="28"/>
      <c r="J43" s="28"/>
      <c r="K43" s="17"/>
      <c r="L43" s="17"/>
      <c r="M43" s="17"/>
      <c r="N43" s="97"/>
      <c r="O43" s="97"/>
      <c r="P43" s="17"/>
      <c r="Q43" s="17"/>
      <c r="R43" s="17"/>
      <c r="S43" s="17"/>
      <c r="T43" s="17"/>
      <c r="U43" s="17"/>
      <c r="V43" s="17"/>
      <c r="W43" s="17"/>
      <c r="X43" s="17"/>
      <c r="Y43" s="17"/>
      <c r="Z43" s="17"/>
    </row>
    <row r="44" spans="1:26" ht="15.75" customHeight="1" x14ac:dyDescent="0.2">
      <c r="A44" s="85"/>
      <c r="B44" s="83"/>
      <c r="C44" s="97"/>
      <c r="D44" s="97"/>
      <c r="E44" s="85"/>
      <c r="F44" s="97"/>
      <c r="G44" s="96"/>
      <c r="H44" s="96"/>
      <c r="I44" s="28"/>
      <c r="J44" s="28"/>
      <c r="K44" s="17"/>
      <c r="L44" s="17"/>
      <c r="M44" s="17"/>
      <c r="N44" s="97"/>
      <c r="O44" s="97"/>
      <c r="P44" s="17"/>
      <c r="Q44" s="17"/>
      <c r="R44" s="17"/>
      <c r="S44" s="17"/>
      <c r="T44" s="17"/>
      <c r="U44" s="17"/>
      <c r="V44" s="17"/>
      <c r="W44" s="17"/>
      <c r="X44" s="17"/>
      <c r="Y44" s="17"/>
      <c r="Z44" s="17"/>
    </row>
    <row r="45" spans="1:26" ht="15.75" customHeight="1" x14ac:dyDescent="0.2">
      <c r="A45" s="85"/>
      <c r="B45" s="83"/>
      <c r="C45" s="97"/>
      <c r="D45" s="97"/>
      <c r="E45" s="85"/>
      <c r="F45" s="97"/>
      <c r="G45" s="96"/>
      <c r="H45" s="96"/>
      <c r="I45" s="28"/>
      <c r="J45" s="28"/>
      <c r="K45" s="17"/>
      <c r="L45" s="17"/>
      <c r="M45" s="17"/>
      <c r="N45" s="97"/>
      <c r="O45" s="97"/>
      <c r="P45" s="17"/>
      <c r="Q45" s="17"/>
      <c r="R45" s="17"/>
      <c r="S45" s="17"/>
      <c r="T45" s="17"/>
      <c r="U45" s="17"/>
      <c r="V45" s="17"/>
      <c r="W45" s="17"/>
      <c r="X45" s="17"/>
      <c r="Y45" s="17"/>
      <c r="Z45" s="17"/>
    </row>
    <row r="46" spans="1:26" ht="15.75" customHeight="1" x14ac:dyDescent="0.2">
      <c r="A46" s="85"/>
      <c r="B46" s="83"/>
      <c r="C46" s="97"/>
      <c r="D46" s="97"/>
      <c r="E46" s="85"/>
      <c r="F46" s="97"/>
      <c r="G46" s="96"/>
      <c r="H46" s="96"/>
      <c r="I46" s="28"/>
      <c r="J46" s="28"/>
      <c r="K46" s="17"/>
      <c r="L46" s="17"/>
      <c r="M46" s="17"/>
      <c r="N46" s="97"/>
      <c r="O46" s="97"/>
      <c r="P46" s="17"/>
      <c r="Q46" s="17"/>
      <c r="R46" s="17"/>
      <c r="S46" s="17"/>
      <c r="T46" s="17"/>
      <c r="U46" s="17"/>
      <c r="V46" s="17"/>
      <c r="W46" s="17"/>
      <c r="X46" s="17"/>
      <c r="Y46" s="17"/>
      <c r="Z46" s="17"/>
    </row>
    <row r="47" spans="1:26" ht="15.75" customHeight="1" x14ac:dyDescent="0.2">
      <c r="A47" s="85"/>
      <c r="B47" s="83"/>
      <c r="C47" s="97"/>
      <c r="D47" s="97"/>
      <c r="E47" s="85"/>
      <c r="F47" s="97"/>
      <c r="G47" s="96"/>
      <c r="H47" s="96"/>
      <c r="I47" s="28"/>
      <c r="J47" s="28"/>
      <c r="K47" s="17"/>
      <c r="L47" s="17"/>
      <c r="M47" s="17"/>
      <c r="N47" s="17"/>
      <c r="O47" s="17"/>
      <c r="P47" s="17"/>
      <c r="Q47" s="17"/>
      <c r="R47" s="17"/>
      <c r="S47" s="17"/>
      <c r="T47" s="17"/>
      <c r="U47" s="17"/>
      <c r="V47" s="17"/>
      <c r="W47" s="17"/>
      <c r="X47" s="17"/>
      <c r="Y47" s="17"/>
      <c r="Z47" s="17"/>
    </row>
    <row r="48" spans="1:26" ht="15.75" customHeight="1" x14ac:dyDescent="0.2">
      <c r="A48" s="85"/>
      <c r="B48" s="83"/>
      <c r="C48" s="97"/>
      <c r="D48" s="97"/>
      <c r="E48" s="85"/>
      <c r="F48" s="97"/>
      <c r="G48" s="97"/>
      <c r="H48" s="97"/>
      <c r="I48" s="17"/>
      <c r="J48" s="17"/>
      <c r="K48" s="17"/>
      <c r="L48" s="17"/>
      <c r="M48" s="17"/>
      <c r="N48" s="17"/>
      <c r="O48" s="17"/>
      <c r="P48" s="17"/>
      <c r="Q48" s="17"/>
      <c r="R48" s="17"/>
      <c r="S48" s="17"/>
      <c r="T48" s="17"/>
      <c r="U48" s="17"/>
      <c r="V48" s="17"/>
      <c r="W48" s="17"/>
      <c r="X48" s="17"/>
      <c r="Y48" s="17"/>
      <c r="Z48" s="17"/>
    </row>
    <row r="49" spans="1:26" ht="15.75" customHeight="1" x14ac:dyDescent="0.2">
      <c r="A49" s="85"/>
      <c r="B49" s="83"/>
      <c r="C49" s="97"/>
      <c r="D49" s="97"/>
      <c r="E49" s="85"/>
      <c r="F49" s="97"/>
      <c r="G49" s="97"/>
      <c r="H49" s="97"/>
      <c r="I49" s="17"/>
      <c r="J49" s="17"/>
      <c r="K49" s="17"/>
      <c r="L49" s="17"/>
      <c r="M49" s="17"/>
      <c r="N49" s="17"/>
      <c r="O49" s="17"/>
      <c r="P49" s="17"/>
      <c r="Q49" s="17"/>
      <c r="R49" s="17"/>
      <c r="S49" s="17"/>
      <c r="T49" s="17"/>
      <c r="U49" s="17"/>
      <c r="V49" s="17"/>
      <c r="W49" s="17"/>
      <c r="X49" s="17"/>
      <c r="Y49" s="17"/>
      <c r="Z49" s="17"/>
    </row>
    <row r="50" spans="1:26" ht="15.75" customHeight="1" x14ac:dyDescent="0.2">
      <c r="A50" s="85"/>
      <c r="B50" s="83"/>
      <c r="C50" s="97"/>
      <c r="D50" s="97"/>
      <c r="E50" s="85"/>
      <c r="F50" s="97"/>
      <c r="G50" s="97"/>
      <c r="H50" s="97"/>
      <c r="I50" s="17"/>
      <c r="J50" s="17"/>
      <c r="K50" s="17"/>
      <c r="L50" s="17"/>
      <c r="M50" s="17"/>
      <c r="N50" s="17"/>
      <c r="O50" s="17"/>
      <c r="P50" s="17"/>
      <c r="Q50" s="17"/>
      <c r="R50" s="17"/>
      <c r="S50" s="17"/>
      <c r="T50" s="17"/>
      <c r="U50" s="17"/>
      <c r="V50" s="17"/>
      <c r="W50" s="17"/>
      <c r="X50" s="17"/>
      <c r="Y50" s="17"/>
      <c r="Z50" s="17"/>
    </row>
    <row r="51" spans="1:26" ht="15.75" customHeight="1" x14ac:dyDescent="0.2">
      <c r="A51" s="85"/>
      <c r="B51" s="83"/>
      <c r="C51" s="97"/>
      <c r="D51" s="97"/>
      <c r="E51" s="85"/>
      <c r="F51" s="97"/>
      <c r="G51" s="97"/>
      <c r="H51" s="97"/>
      <c r="I51" s="17"/>
      <c r="J51" s="17"/>
      <c r="K51" s="17"/>
      <c r="L51" s="17"/>
      <c r="M51" s="17"/>
      <c r="N51" s="17"/>
      <c r="O51" s="17"/>
      <c r="P51" s="17"/>
      <c r="Q51" s="17"/>
      <c r="R51" s="17"/>
      <c r="S51" s="17"/>
      <c r="T51" s="17"/>
      <c r="U51" s="17"/>
      <c r="V51" s="17"/>
      <c r="W51" s="17"/>
      <c r="X51" s="17"/>
      <c r="Y51" s="17"/>
      <c r="Z51" s="17"/>
    </row>
    <row r="52" spans="1:26" ht="15.75" customHeight="1" x14ac:dyDescent="0.2">
      <c r="A52" s="85"/>
      <c r="B52" s="83"/>
      <c r="C52" s="97"/>
      <c r="D52" s="97"/>
      <c r="E52" s="85"/>
      <c r="F52" s="97"/>
      <c r="G52" s="97"/>
      <c r="H52" s="97"/>
      <c r="I52" s="17"/>
      <c r="J52" s="17"/>
      <c r="K52" s="17"/>
      <c r="L52" s="17"/>
      <c r="M52" s="17"/>
      <c r="N52" s="17"/>
      <c r="O52" s="17"/>
      <c r="P52" s="17"/>
      <c r="Q52" s="17"/>
      <c r="R52" s="17"/>
      <c r="S52" s="17"/>
      <c r="T52" s="17"/>
      <c r="U52" s="17"/>
      <c r="V52" s="17"/>
      <c r="W52" s="17"/>
      <c r="X52" s="17"/>
      <c r="Y52" s="17"/>
      <c r="Z52" s="17"/>
    </row>
    <row r="53" spans="1:26" ht="15.75" customHeight="1" x14ac:dyDescent="0.2">
      <c r="A53" s="85"/>
      <c r="B53" s="83"/>
      <c r="C53" s="97"/>
      <c r="D53" s="97"/>
      <c r="E53" s="85"/>
      <c r="F53" s="97"/>
      <c r="G53" s="97"/>
      <c r="H53" s="97"/>
      <c r="I53" s="17"/>
      <c r="J53" s="17"/>
      <c r="K53" s="17"/>
      <c r="L53" s="17"/>
      <c r="M53" s="17"/>
      <c r="N53" s="17"/>
      <c r="O53" s="17"/>
      <c r="P53" s="17"/>
      <c r="Q53" s="17"/>
      <c r="R53" s="17"/>
      <c r="S53" s="17"/>
      <c r="T53" s="17"/>
      <c r="U53" s="17"/>
      <c r="V53" s="17"/>
      <c r="W53" s="17"/>
      <c r="X53" s="17"/>
      <c r="Y53" s="17"/>
      <c r="Z53" s="17"/>
    </row>
    <row r="54" spans="1:26" ht="15.75" customHeight="1" x14ac:dyDescent="0.2">
      <c r="A54" s="85"/>
      <c r="B54" s="83"/>
      <c r="C54" s="97"/>
      <c r="D54" s="97"/>
      <c r="E54" s="85"/>
      <c r="F54" s="97"/>
      <c r="G54" s="97"/>
      <c r="H54" s="97"/>
      <c r="I54" s="17"/>
      <c r="J54" s="17"/>
      <c r="K54" s="17"/>
      <c r="L54" s="17"/>
      <c r="M54" s="17"/>
      <c r="N54" s="17"/>
      <c r="O54" s="17"/>
      <c r="P54" s="17"/>
      <c r="Q54" s="17"/>
      <c r="R54" s="17"/>
      <c r="S54" s="17"/>
      <c r="T54" s="17"/>
      <c r="U54" s="17"/>
      <c r="V54" s="17"/>
      <c r="W54" s="17"/>
      <c r="X54" s="17"/>
      <c r="Y54" s="17"/>
      <c r="Z54" s="17"/>
    </row>
    <row r="55" spans="1:26" ht="15.75" customHeight="1" x14ac:dyDescent="0.2">
      <c r="A55" s="85"/>
      <c r="B55" s="83"/>
      <c r="C55" s="97"/>
      <c r="D55" s="97"/>
      <c r="E55" s="85"/>
      <c r="F55" s="97"/>
      <c r="G55" s="97"/>
      <c r="H55" s="97"/>
      <c r="I55" s="17"/>
      <c r="J55" s="17"/>
      <c r="K55" s="17"/>
      <c r="L55" s="17"/>
      <c r="M55" s="17"/>
      <c r="N55" s="17"/>
      <c r="O55" s="17"/>
      <c r="P55" s="17"/>
      <c r="Q55" s="17"/>
      <c r="R55" s="17"/>
      <c r="S55" s="17"/>
      <c r="T55" s="17"/>
      <c r="U55" s="17"/>
      <c r="V55" s="17"/>
      <c r="W55" s="17"/>
      <c r="X55" s="17"/>
      <c r="Y55" s="17"/>
      <c r="Z55" s="17"/>
    </row>
    <row r="56" spans="1:26" ht="15.75" customHeight="1" x14ac:dyDescent="0.2">
      <c r="A56" s="85"/>
      <c r="B56" s="83"/>
      <c r="C56" s="97"/>
      <c r="D56" s="97"/>
      <c r="E56" s="85"/>
      <c r="F56" s="97"/>
      <c r="G56" s="97"/>
      <c r="H56" s="97"/>
      <c r="I56" s="17"/>
      <c r="J56" s="17"/>
      <c r="K56" s="17"/>
      <c r="L56" s="17"/>
      <c r="M56" s="17"/>
      <c r="N56" s="17"/>
      <c r="O56" s="17"/>
      <c r="P56" s="17"/>
      <c r="Q56" s="17"/>
      <c r="R56" s="17"/>
      <c r="S56" s="17"/>
      <c r="T56" s="17"/>
      <c r="U56" s="17"/>
      <c r="V56" s="17"/>
      <c r="W56" s="17"/>
      <c r="X56" s="17"/>
      <c r="Y56" s="17"/>
      <c r="Z56" s="17"/>
    </row>
    <row r="57" spans="1:26" ht="15.75" customHeight="1" x14ac:dyDescent="0.2">
      <c r="A57" s="85"/>
      <c r="B57" s="83"/>
      <c r="C57" s="97"/>
      <c r="D57" s="97"/>
      <c r="E57" s="85"/>
      <c r="F57" s="97"/>
      <c r="G57" s="97"/>
      <c r="H57" s="97"/>
      <c r="I57" s="17"/>
      <c r="J57" s="17"/>
      <c r="K57" s="17"/>
      <c r="L57" s="17"/>
      <c r="M57" s="17"/>
      <c r="N57" s="17"/>
      <c r="O57" s="17"/>
      <c r="P57" s="17"/>
      <c r="Q57" s="17"/>
      <c r="R57" s="17"/>
      <c r="S57" s="17"/>
      <c r="T57" s="17"/>
      <c r="U57" s="17"/>
      <c r="V57" s="17"/>
      <c r="W57" s="17"/>
      <c r="X57" s="17"/>
      <c r="Y57" s="17"/>
      <c r="Z57" s="17"/>
    </row>
    <row r="58" spans="1:26" ht="15.75" customHeight="1" x14ac:dyDescent="0.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26" ht="15.75" customHeight="1"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ht="15.75" customHeight="1" x14ac:dyDescent="0.2">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ht="15.75" customHeight="1" x14ac:dyDescent="0.2">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6" ht="15.75" customHeight="1"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6" ht="15.75" customHeight="1" x14ac:dyDescent="0.2">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26" ht="15.75" customHeight="1" x14ac:dyDescent="0.2">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ht="15.75" customHeight="1" x14ac:dyDescent="0.2">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ht="15.75" customHeight="1" x14ac:dyDescent="0.2">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ht="15.75" customHeight="1" x14ac:dyDescent="0.2">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ht="15.75" customHeight="1" x14ac:dyDescent="0.2">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ht="15.75" customHeight="1" x14ac:dyDescent="0.2">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ht="15.75" customHeight="1" x14ac:dyDescent="0.2">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ht="15.75" customHeight="1" x14ac:dyDescent="0.2">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ht="15.75" customHeight="1" x14ac:dyDescent="0.2">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ht="15.75" customHeight="1" x14ac:dyDescent="0.2">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ht="15.75" customHeight="1" x14ac:dyDescent="0.2">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ht="15.75" customHeight="1" x14ac:dyDescent="0.2">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ht="15.75" customHeight="1" x14ac:dyDescent="0.2">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ht="15.75" customHeight="1" x14ac:dyDescent="0.2">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ht="15.75" customHeight="1" x14ac:dyDescent="0.2">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ht="15.75" customHeight="1" x14ac:dyDescent="0.2">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ht="15.75" customHeight="1" x14ac:dyDescent="0.2">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ht="15.75" customHeight="1" x14ac:dyDescent="0.2">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ht="15.75" customHeight="1" x14ac:dyDescent="0.2">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ht="15.75" customHeight="1" x14ac:dyDescent="0.2">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ht="15.75" customHeight="1" x14ac:dyDescent="0.2">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ht="15.75" customHeight="1" x14ac:dyDescent="0.2">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ht="15.75" customHeight="1" x14ac:dyDescent="0.2">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ht="15.75" customHeight="1" x14ac:dyDescent="0.2">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ht="15.75" customHeight="1" x14ac:dyDescent="0.2">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ht="15.75" customHeight="1" x14ac:dyDescent="0.2">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ht="15.75" customHeight="1" x14ac:dyDescent="0.2">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ht="15.75" customHeight="1" x14ac:dyDescent="0.2">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ht="15.75" customHeight="1" x14ac:dyDescent="0.2">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ht="15.75" customHeight="1" x14ac:dyDescent="0.2">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ht="15.75" customHeight="1" x14ac:dyDescent="0.2">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ht="15.75" customHeight="1" x14ac:dyDescent="0.2">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ht="15.75" customHeight="1" x14ac:dyDescent="0.2">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ht="15.75" customHeight="1" x14ac:dyDescent="0.2">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ht="15.75" customHeight="1" x14ac:dyDescent="0.2">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ht="15.75" customHeight="1" x14ac:dyDescent="0.2">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ht="15.75" customHeight="1" x14ac:dyDescent="0.2">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5.75" customHeight="1" x14ac:dyDescent="0.2">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5.75" customHeight="1" x14ac:dyDescent="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5.75" customHeight="1" x14ac:dyDescent="0.2">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5.75" customHeight="1" x14ac:dyDescent="0.2">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5.75" customHeight="1" x14ac:dyDescent="0.2">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5.75" customHeight="1" x14ac:dyDescent="0.2">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5.75" customHeight="1" x14ac:dyDescent="0.2">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5.75" customHeight="1" x14ac:dyDescent="0.2">
      <c r="A108" s="17"/>
      <c r="B108" s="17"/>
      <c r="C108" s="17"/>
      <c r="D108" s="17"/>
      <c r="E108" s="17"/>
      <c r="F108" s="17"/>
      <c r="G108" s="17"/>
      <c r="H108" s="17"/>
      <c r="I108" s="47"/>
      <c r="J108" s="47"/>
      <c r="K108" s="47"/>
      <c r="L108" s="47"/>
      <c r="M108" s="47"/>
      <c r="N108" s="17"/>
      <c r="O108" s="17"/>
      <c r="P108" s="17"/>
      <c r="Q108" s="17"/>
      <c r="R108" s="17"/>
      <c r="S108" s="17"/>
      <c r="T108" s="17"/>
      <c r="U108" s="17"/>
      <c r="V108" s="17"/>
      <c r="W108" s="17"/>
      <c r="X108" s="17"/>
      <c r="Y108" s="17"/>
      <c r="Z108" s="17"/>
    </row>
    <row r="109" spans="1:26" ht="15.75" customHeight="1" x14ac:dyDescent="0.2">
      <c r="A109" s="17"/>
      <c r="B109" s="17"/>
      <c r="C109" s="17"/>
      <c r="D109" s="17"/>
      <c r="E109" s="17"/>
      <c r="F109" s="17"/>
      <c r="G109" s="17"/>
      <c r="H109" s="17"/>
      <c r="I109" s="47"/>
      <c r="J109" s="47"/>
      <c r="K109" s="47"/>
      <c r="L109" s="47"/>
      <c r="M109" s="47"/>
      <c r="N109" s="17"/>
      <c r="O109" s="17"/>
      <c r="P109" s="17"/>
      <c r="Q109" s="17"/>
      <c r="R109" s="17"/>
      <c r="S109" s="17"/>
      <c r="T109" s="17"/>
      <c r="U109" s="17"/>
      <c r="V109" s="17"/>
      <c r="W109" s="17"/>
      <c r="X109" s="17"/>
      <c r="Y109" s="17"/>
      <c r="Z109" s="17"/>
    </row>
    <row r="110" spans="1:26" ht="15.75" customHeight="1" x14ac:dyDescent="0.2">
      <c r="A110" s="17"/>
      <c r="B110" s="17"/>
      <c r="C110" s="17"/>
      <c r="D110" s="17"/>
      <c r="E110" s="17"/>
      <c r="F110" s="17"/>
      <c r="G110" s="17"/>
      <c r="H110" s="17"/>
      <c r="I110" s="47"/>
      <c r="J110" s="47"/>
      <c r="K110" s="47"/>
      <c r="L110" s="47"/>
      <c r="M110" s="47"/>
      <c r="N110" s="17"/>
      <c r="O110" s="17"/>
      <c r="P110" s="17"/>
      <c r="Q110" s="17"/>
      <c r="R110" s="17"/>
      <c r="S110" s="17"/>
      <c r="T110" s="17"/>
      <c r="U110" s="17"/>
      <c r="V110" s="17"/>
      <c r="W110" s="17"/>
      <c r="X110" s="17"/>
      <c r="Y110" s="17"/>
      <c r="Z110" s="17"/>
    </row>
    <row r="111" spans="1:26" ht="15.75" customHeight="1" x14ac:dyDescent="0.2">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5.75" customHeight="1" x14ac:dyDescent="0.2">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5.75" customHeight="1" x14ac:dyDescent="0.2">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5.75" customHeight="1" x14ac:dyDescent="0.2">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5.75" customHeight="1" x14ac:dyDescent="0.2">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5.75" customHeight="1" x14ac:dyDescent="0.2">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5.75" customHeight="1" x14ac:dyDescent="0.2">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5.75" customHeight="1" x14ac:dyDescent="0.2">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5.75" customHeight="1" x14ac:dyDescent="0.2">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5.75" customHeight="1" x14ac:dyDescent="0.2">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5.75" customHeight="1" x14ac:dyDescent="0.2">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5.75" customHeight="1" x14ac:dyDescent="0.2">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5.75" customHeight="1" x14ac:dyDescent="0.2">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5.75" customHeight="1" x14ac:dyDescent="0.2">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5.75" customHeight="1" x14ac:dyDescent="0.2">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5.75" customHeight="1" x14ac:dyDescent="0.2">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5.75" customHeight="1" x14ac:dyDescent="0.2">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5.75" customHeight="1" x14ac:dyDescent="0.2">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5.75" customHeight="1" x14ac:dyDescent="0.2">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5.75" customHeight="1" x14ac:dyDescent="0.2">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5.75" customHeight="1" x14ac:dyDescent="0.2">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5.75" customHeight="1" x14ac:dyDescent="0.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5.75" customHeight="1" x14ac:dyDescent="0.2">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5.75" customHeight="1" x14ac:dyDescent="0.2">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5.75" customHeight="1" x14ac:dyDescent="0.2">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5.75" customHeight="1" x14ac:dyDescent="0.2">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5.75" customHeight="1" x14ac:dyDescent="0.2">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5.75" customHeight="1" x14ac:dyDescent="0.2">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5.75" customHeight="1" x14ac:dyDescent="0.2">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5.75" customHeight="1" x14ac:dyDescent="0.2">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5.75" customHeight="1" x14ac:dyDescent="0.2">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5.75" customHeight="1" x14ac:dyDescent="0.2">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5.75" customHeight="1" x14ac:dyDescent="0.2">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5.75" customHeight="1" x14ac:dyDescent="0.2">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5.75" customHeight="1" x14ac:dyDescent="0.2">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5.75" customHeight="1" x14ac:dyDescent="0.2">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5.75" customHeight="1" x14ac:dyDescent="0.2">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5.75" customHeight="1" x14ac:dyDescent="0.2">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5.75" customHeight="1" x14ac:dyDescent="0.2">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5.75" customHeight="1" x14ac:dyDescent="0.2">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5.75" customHeight="1" x14ac:dyDescent="0.2">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5.75" customHeight="1" x14ac:dyDescent="0.2">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5.75" customHeight="1" x14ac:dyDescent="0.2">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5.75" customHeight="1" x14ac:dyDescent="0.2">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5.75" customHeight="1" x14ac:dyDescent="0.2">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5.75" customHeight="1" x14ac:dyDescent="0.2">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5.75" customHeight="1" x14ac:dyDescent="0.2">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5.75" customHeight="1" x14ac:dyDescent="0.2">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5.75" customHeight="1" x14ac:dyDescent="0.2">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5.75" customHeight="1" x14ac:dyDescent="0.2">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5.75" customHeight="1" x14ac:dyDescent="0.2">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5.75" customHeight="1" x14ac:dyDescent="0.2">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5.75" customHeight="1" x14ac:dyDescent="0.2">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5.75" customHeight="1" x14ac:dyDescent="0.2">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5.75" customHeight="1" x14ac:dyDescent="0.2">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5.75" customHeight="1" x14ac:dyDescent="0.2">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5.75" customHeight="1" x14ac:dyDescent="0.2">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5.75" customHeight="1" x14ac:dyDescent="0.2">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5.75" customHeight="1" x14ac:dyDescent="0.2">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5.75" customHeight="1" x14ac:dyDescent="0.2">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5.75" customHeight="1" x14ac:dyDescent="0.2">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5.75" customHeight="1" x14ac:dyDescent="0.2">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5.75" customHeight="1" x14ac:dyDescent="0.2">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5.75" customHeight="1" x14ac:dyDescent="0.2">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5.75" customHeight="1" x14ac:dyDescent="0.2">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5.75" customHeight="1" x14ac:dyDescent="0.2">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5.75" customHeight="1" x14ac:dyDescent="0.2">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5.75" customHeight="1" x14ac:dyDescent="0.2">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5.75" customHeight="1" x14ac:dyDescent="0.2">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5.75" customHeight="1" x14ac:dyDescent="0.2">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5.75" customHeight="1" x14ac:dyDescent="0.2">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5.75" customHeight="1" x14ac:dyDescent="0.2">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5.75" customHeight="1" x14ac:dyDescent="0.2">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5.75" customHeight="1" x14ac:dyDescent="0.2">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5.75" customHeight="1" x14ac:dyDescent="0.2">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5.75" customHeight="1" x14ac:dyDescent="0.2">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5.75" customHeight="1" x14ac:dyDescent="0.2">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5.75" customHeight="1" x14ac:dyDescent="0.2">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5.75" customHeight="1" x14ac:dyDescent="0.2">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5.75" customHeight="1" x14ac:dyDescent="0.2">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5.75" customHeight="1" x14ac:dyDescent="0.2">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5.75" customHeight="1" x14ac:dyDescent="0.2">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5.75" customHeight="1" x14ac:dyDescent="0.2">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5.75" customHeight="1" x14ac:dyDescent="0.2">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5.75" customHeight="1" x14ac:dyDescent="0.2">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5.75" customHeight="1" x14ac:dyDescent="0.2">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5.75" customHeight="1" x14ac:dyDescent="0.2">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5.75" customHeight="1" x14ac:dyDescent="0.2">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5.75" customHeight="1" x14ac:dyDescent="0.2">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5.75" customHeight="1" x14ac:dyDescent="0.2">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5.75" customHeight="1" x14ac:dyDescent="0.2">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5.75" customHeight="1" x14ac:dyDescent="0.2">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5.75" customHeight="1" x14ac:dyDescent="0.2">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5.75" customHeight="1" x14ac:dyDescent="0.2">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5.75" customHeight="1" x14ac:dyDescent="0.2">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5.75" customHeight="1" x14ac:dyDescent="0.2">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5.75" customHeight="1" x14ac:dyDescent="0.2">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5.75" customHeight="1" x14ac:dyDescent="0.2">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5.75" customHeight="1" x14ac:dyDescent="0.2">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5.75" customHeight="1" x14ac:dyDescent="0.2">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5.75" customHeight="1" x14ac:dyDescent="0.2">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5.75" customHeight="1" x14ac:dyDescent="0.2">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5.75" customHeight="1" x14ac:dyDescent="0.2">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5.75" customHeight="1" x14ac:dyDescent="0.2">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5.75" customHeight="1" x14ac:dyDescent="0.2">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5.75" customHeight="1" x14ac:dyDescent="0.2">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5.75" customHeight="1" x14ac:dyDescent="0.2">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5.75" customHeight="1" x14ac:dyDescent="0.2">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5.75" customHeight="1" x14ac:dyDescent="0.2">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5.75" customHeight="1" x14ac:dyDescent="0.2">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5.75" customHeight="1" x14ac:dyDescent="0.2">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5.75" customHeight="1" x14ac:dyDescent="0.2">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5.75" customHeight="1" x14ac:dyDescent="0.2">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5.75" customHeight="1" x14ac:dyDescent="0.2">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5.75" customHeight="1" x14ac:dyDescent="0.2">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5.75" customHeight="1" x14ac:dyDescent="0.2">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5.75" customHeight="1" x14ac:dyDescent="0.2">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5.75" customHeight="1" x14ac:dyDescent="0.2">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5.75" customHeight="1" x14ac:dyDescent="0.2">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5.75" customHeight="1" x14ac:dyDescent="0.2">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5.75" customHeight="1" x14ac:dyDescent="0.2">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5.75" customHeight="1" x14ac:dyDescent="0.2">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5.75" customHeight="1" x14ac:dyDescent="0.2">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5.75" customHeight="1" x14ac:dyDescent="0.2">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5.75" customHeight="1" x14ac:dyDescent="0.2">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5.75" customHeight="1" x14ac:dyDescent="0.2"/>
    <row r="237" spans="1:26" ht="15.75" customHeight="1" x14ac:dyDescent="0.2"/>
    <row r="238" spans="1:26" ht="15.75" customHeight="1" x14ac:dyDescent="0.2"/>
    <row r="239" spans="1:26" ht="15.75" customHeight="1" x14ac:dyDescent="0.2"/>
    <row r="240" spans="1:26"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sheetData>
  <mergeCells count="12">
    <mergeCell ref="C14:F14"/>
    <mergeCell ref="C17:F17"/>
    <mergeCell ref="A1:K1"/>
    <mergeCell ref="C2:G2"/>
    <mergeCell ref="I2:K2"/>
    <mergeCell ref="C4:F4"/>
    <mergeCell ref="C9:F9"/>
    <mergeCell ref="C19:F19"/>
    <mergeCell ref="C21:F21"/>
    <mergeCell ref="C34:F34"/>
    <mergeCell ref="C35:F35"/>
    <mergeCell ref="C40:F40"/>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C39"/>
  <sheetViews>
    <sheetView workbookViewId="0"/>
  </sheetViews>
  <sheetFormatPr baseColWidth="10" defaultColWidth="14.3984375" defaultRowHeight="15" customHeight="1" x14ac:dyDescent="0.2"/>
  <cols>
    <col min="1" max="1" width="4.19921875" customWidth="1"/>
    <col min="2" max="2" width="3.19921875" customWidth="1"/>
    <col min="3" max="3" width="98.796875" customWidth="1"/>
  </cols>
  <sheetData>
    <row r="1" spans="1:3" x14ac:dyDescent="0.2">
      <c r="A1" s="173" t="s">
        <v>231</v>
      </c>
      <c r="B1" s="174"/>
      <c r="C1" s="175"/>
    </row>
    <row r="2" spans="1:3" x14ac:dyDescent="0.2">
      <c r="A2" s="99" t="s">
        <v>205</v>
      </c>
      <c r="B2" s="137"/>
      <c r="C2" s="101" t="s">
        <v>206</v>
      </c>
    </row>
    <row r="3" spans="1:3" x14ac:dyDescent="0.2">
      <c r="A3" s="14"/>
      <c r="B3" s="107">
        <v>1</v>
      </c>
      <c r="C3" s="103" t="s">
        <v>232</v>
      </c>
    </row>
    <row r="4" spans="1:3" x14ac:dyDescent="0.2">
      <c r="A4" s="14"/>
      <c r="B4" s="107">
        <v>2</v>
      </c>
      <c r="C4" s="103" t="s">
        <v>233</v>
      </c>
    </row>
    <row r="5" spans="1:3" x14ac:dyDescent="0.2">
      <c r="A5" s="14"/>
      <c r="B5" s="107">
        <v>3</v>
      </c>
      <c r="C5" s="103" t="s">
        <v>234</v>
      </c>
    </row>
    <row r="6" spans="1:3" x14ac:dyDescent="0.2">
      <c r="A6" s="14"/>
      <c r="B6" s="107">
        <v>4</v>
      </c>
      <c r="C6" s="103" t="s">
        <v>235</v>
      </c>
    </row>
    <row r="7" spans="1:3" x14ac:dyDescent="0.2">
      <c r="A7" s="99" t="s">
        <v>211</v>
      </c>
      <c r="B7" s="100"/>
      <c r="C7" s="101" t="s">
        <v>212</v>
      </c>
    </row>
    <row r="8" spans="1:3" x14ac:dyDescent="0.2">
      <c r="A8" s="14"/>
      <c r="B8" s="107">
        <v>1</v>
      </c>
      <c r="C8" s="103" t="s">
        <v>236</v>
      </c>
    </row>
    <row r="9" spans="1:3" x14ac:dyDescent="0.2">
      <c r="A9" s="14"/>
      <c r="B9" s="107">
        <v>2</v>
      </c>
      <c r="C9" s="103" t="s">
        <v>237</v>
      </c>
    </row>
    <row r="10" spans="1:3" x14ac:dyDescent="0.2">
      <c r="A10" s="14"/>
      <c r="B10" s="107">
        <v>3</v>
      </c>
      <c r="C10" s="103" t="s">
        <v>238</v>
      </c>
    </row>
    <row r="11" spans="1:3" x14ac:dyDescent="0.2">
      <c r="A11" s="14"/>
      <c r="B11" s="107">
        <v>4</v>
      </c>
      <c r="C11" s="103" t="s">
        <v>239</v>
      </c>
    </row>
    <row r="12" spans="1:3" x14ac:dyDescent="0.2">
      <c r="A12" s="99" t="s">
        <v>216</v>
      </c>
      <c r="B12" s="100"/>
      <c r="C12" s="101" t="s">
        <v>217</v>
      </c>
    </row>
    <row r="13" spans="1:3" x14ac:dyDescent="0.2">
      <c r="A13" s="14"/>
      <c r="B13" s="107">
        <v>1</v>
      </c>
      <c r="C13" s="103" t="s">
        <v>240</v>
      </c>
    </row>
    <row r="14" spans="1:3" x14ac:dyDescent="0.2">
      <c r="A14" s="14"/>
      <c r="B14" s="107">
        <v>2</v>
      </c>
      <c r="C14" s="103" t="s">
        <v>241</v>
      </c>
    </row>
    <row r="15" spans="1:3" x14ac:dyDescent="0.2">
      <c r="A15" s="99" t="s">
        <v>220</v>
      </c>
      <c r="B15" s="100"/>
      <c r="C15" s="101" t="s">
        <v>221</v>
      </c>
    </row>
    <row r="16" spans="1:3" x14ac:dyDescent="0.2">
      <c r="A16" s="14"/>
      <c r="B16" s="107">
        <v>1</v>
      </c>
      <c r="C16" s="103" t="s">
        <v>242</v>
      </c>
    </row>
    <row r="17" spans="1:3" x14ac:dyDescent="0.2">
      <c r="A17" s="99" t="s">
        <v>223</v>
      </c>
      <c r="B17" s="100"/>
      <c r="C17" s="101" t="s">
        <v>224</v>
      </c>
    </row>
    <row r="18" spans="1:3" x14ac:dyDescent="0.2">
      <c r="A18" s="14"/>
      <c r="B18" s="107">
        <v>1</v>
      </c>
      <c r="C18" s="103" t="s">
        <v>243</v>
      </c>
    </row>
    <row r="19" spans="1:3" x14ac:dyDescent="0.2">
      <c r="A19" s="99" t="s">
        <v>226</v>
      </c>
      <c r="B19" s="100"/>
      <c r="C19" s="101" t="s">
        <v>98</v>
      </c>
    </row>
    <row r="20" spans="1:3" x14ac:dyDescent="0.2">
      <c r="A20" s="14"/>
      <c r="B20" s="138">
        <v>1</v>
      </c>
      <c r="C20" s="103" t="s">
        <v>244</v>
      </c>
    </row>
    <row r="21" spans="1:3" x14ac:dyDescent="0.2">
      <c r="A21" s="14"/>
      <c r="B21" s="139">
        <v>2</v>
      </c>
      <c r="C21" s="103" t="s">
        <v>245</v>
      </c>
    </row>
    <row r="22" spans="1:3" x14ac:dyDescent="0.2">
      <c r="A22" s="14"/>
      <c r="B22" s="139">
        <v>3</v>
      </c>
      <c r="C22" s="103" t="s">
        <v>246</v>
      </c>
    </row>
    <row r="23" spans="1:3" x14ac:dyDescent="0.2">
      <c r="A23" s="14"/>
      <c r="B23" s="139">
        <v>4</v>
      </c>
      <c r="C23" s="103" t="s">
        <v>247</v>
      </c>
    </row>
    <row r="24" spans="1:3" x14ac:dyDescent="0.2">
      <c r="A24" s="14"/>
      <c r="B24" s="139">
        <v>5</v>
      </c>
      <c r="C24" s="103" t="s">
        <v>248</v>
      </c>
    </row>
    <row r="25" spans="1:3" x14ac:dyDescent="0.2">
      <c r="A25" s="14"/>
      <c r="B25" s="139">
        <v>6</v>
      </c>
      <c r="C25" s="103" t="s">
        <v>249</v>
      </c>
    </row>
    <row r="26" spans="1:3" x14ac:dyDescent="0.2">
      <c r="A26" s="14"/>
      <c r="B26" s="139">
        <v>7</v>
      </c>
      <c r="C26" s="103" t="s">
        <v>250</v>
      </c>
    </row>
    <row r="27" spans="1:3" x14ac:dyDescent="0.2">
      <c r="A27" s="14"/>
      <c r="B27" s="139">
        <v>8</v>
      </c>
      <c r="C27" s="103" t="s">
        <v>251</v>
      </c>
    </row>
    <row r="28" spans="1:3" x14ac:dyDescent="0.2">
      <c r="A28" s="14"/>
      <c r="B28" s="139">
        <v>9</v>
      </c>
      <c r="C28" s="103" t="s">
        <v>252</v>
      </c>
    </row>
    <row r="29" spans="1:3" x14ac:dyDescent="0.2">
      <c r="A29" s="14"/>
      <c r="B29" s="139">
        <v>10</v>
      </c>
      <c r="C29" s="103" t="s">
        <v>253</v>
      </c>
    </row>
    <row r="30" spans="1:3" x14ac:dyDescent="0.2">
      <c r="A30" s="14"/>
      <c r="B30" s="139">
        <v>11</v>
      </c>
      <c r="C30" s="103" t="s">
        <v>254</v>
      </c>
    </row>
    <row r="31" spans="1:3" x14ac:dyDescent="0.2">
      <c r="A31" s="14"/>
      <c r="B31" s="139">
        <v>12</v>
      </c>
      <c r="C31" s="103" t="s">
        <v>255</v>
      </c>
    </row>
    <row r="32" spans="1:3" x14ac:dyDescent="0.2">
      <c r="A32" s="110"/>
      <c r="B32" s="110"/>
      <c r="C32" s="111" t="s">
        <v>256</v>
      </c>
    </row>
    <row r="33" spans="1:3" x14ac:dyDescent="0.2">
      <c r="A33" s="99" t="s">
        <v>229</v>
      </c>
      <c r="B33" s="100"/>
      <c r="C33" s="101" t="s">
        <v>257</v>
      </c>
    </row>
    <row r="34" spans="1:3" x14ac:dyDescent="0.2">
      <c r="A34" s="14"/>
      <c r="B34" s="107">
        <v>1</v>
      </c>
      <c r="C34" s="103" t="s">
        <v>258</v>
      </c>
    </row>
    <row r="35" spans="1:3" x14ac:dyDescent="0.2">
      <c r="A35" s="14"/>
      <c r="B35" s="107">
        <v>2</v>
      </c>
      <c r="C35" s="103" t="s">
        <v>259</v>
      </c>
    </row>
    <row r="36" spans="1:3" x14ac:dyDescent="0.2">
      <c r="A36" s="14"/>
      <c r="B36" s="107">
        <v>3</v>
      </c>
      <c r="C36" s="103" t="s">
        <v>260</v>
      </c>
    </row>
    <row r="37" spans="1:3" x14ac:dyDescent="0.2">
      <c r="A37" s="14"/>
      <c r="B37" s="107">
        <v>4</v>
      </c>
      <c r="C37" s="103" t="s">
        <v>261</v>
      </c>
    </row>
    <row r="38" spans="1:3" x14ac:dyDescent="0.2">
      <c r="A38" s="110"/>
      <c r="B38" s="110"/>
      <c r="C38" s="140" t="s">
        <v>230</v>
      </c>
    </row>
    <row r="39" spans="1:3" x14ac:dyDescent="0.2">
      <c r="A39" s="110"/>
      <c r="B39" s="110"/>
      <c r="C39" s="111"/>
    </row>
  </sheetData>
  <mergeCells count="1">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D42"/>
  <sheetViews>
    <sheetView workbookViewId="0"/>
  </sheetViews>
  <sheetFormatPr baseColWidth="10" defaultColWidth="14.3984375" defaultRowHeight="15" customHeight="1" x14ac:dyDescent="0.2"/>
  <cols>
    <col min="1" max="1" width="32" customWidth="1"/>
    <col min="2" max="2" width="15.796875" customWidth="1"/>
    <col min="3" max="3" width="42.796875" customWidth="1"/>
    <col min="4" max="4" width="20.3984375" customWidth="1"/>
  </cols>
  <sheetData>
    <row r="1" spans="1:4" ht="14" x14ac:dyDescent="0.2">
      <c r="A1" s="176" t="s">
        <v>262</v>
      </c>
      <c r="B1" s="158"/>
      <c r="C1" s="158"/>
      <c r="D1" s="158"/>
    </row>
    <row r="2" spans="1:4" ht="14" x14ac:dyDescent="0.2">
      <c r="A2" s="141" t="s">
        <v>263</v>
      </c>
      <c r="B2" s="142"/>
      <c r="C2" s="141" t="s">
        <v>264</v>
      </c>
      <c r="D2" s="142"/>
    </row>
    <row r="3" spans="1:4" ht="14" x14ac:dyDescent="0.2">
      <c r="A3" s="141" t="s">
        <v>265</v>
      </c>
      <c r="B3" s="143">
        <f>SUM(B4:B7)</f>
        <v>88663.74</v>
      </c>
      <c r="C3" s="141" t="s">
        <v>266</v>
      </c>
      <c r="D3" s="143">
        <f>D4</f>
        <v>94405.57</v>
      </c>
    </row>
    <row r="4" spans="1:4" ht="14" x14ac:dyDescent="0.2">
      <c r="A4" s="144" t="s">
        <v>267</v>
      </c>
      <c r="B4" s="28">
        <v>6950.86</v>
      </c>
      <c r="C4" s="144" t="s">
        <v>268</v>
      </c>
      <c r="D4" s="145">
        <v>94405.57</v>
      </c>
    </row>
    <row r="5" spans="1:4" ht="14" x14ac:dyDescent="0.2">
      <c r="A5" s="144" t="s">
        <v>269</v>
      </c>
      <c r="B5" s="146">
        <v>0</v>
      </c>
      <c r="C5" s="141" t="s">
        <v>270</v>
      </c>
      <c r="D5" s="143">
        <f>D6</f>
        <v>11114.51</v>
      </c>
    </row>
    <row r="6" spans="1:4" ht="14" x14ac:dyDescent="0.2">
      <c r="A6" s="144" t="s">
        <v>271</v>
      </c>
      <c r="B6" s="146">
        <v>81712.88</v>
      </c>
      <c r="C6" s="144" t="s">
        <v>270</v>
      </c>
      <c r="D6" s="28">
        <v>11114.51</v>
      </c>
    </row>
    <row r="7" spans="1:4" ht="14" x14ac:dyDescent="0.2">
      <c r="A7" s="144" t="s">
        <v>272</v>
      </c>
      <c r="B7" s="146">
        <v>0</v>
      </c>
      <c r="C7" s="141" t="s">
        <v>273</v>
      </c>
      <c r="D7" s="143">
        <f>D8</f>
        <v>915.26</v>
      </c>
    </row>
    <row r="8" spans="1:4" ht="14" x14ac:dyDescent="0.2">
      <c r="A8" s="141" t="s">
        <v>274</v>
      </c>
      <c r="B8" s="143">
        <f>B9</f>
        <v>0</v>
      </c>
      <c r="C8" s="144" t="s">
        <v>273</v>
      </c>
      <c r="D8" s="126">
        <v>915.26</v>
      </c>
    </row>
    <row r="9" spans="1:4" ht="14" x14ac:dyDescent="0.2">
      <c r="A9" s="144" t="s">
        <v>274</v>
      </c>
      <c r="B9" s="28">
        <v>0</v>
      </c>
      <c r="C9" s="141" t="s">
        <v>116</v>
      </c>
      <c r="D9" s="143">
        <f>SUM(D10:D13)</f>
        <v>15819.5</v>
      </c>
    </row>
    <row r="10" spans="1:4" ht="14" x14ac:dyDescent="0.2">
      <c r="A10" s="141" t="s">
        <v>275</v>
      </c>
      <c r="B10" s="147">
        <f>SUM(B11:B15)</f>
        <v>42616.490000000005</v>
      </c>
      <c r="C10" s="144" t="s">
        <v>117</v>
      </c>
      <c r="D10" s="126">
        <f>7989.3</f>
        <v>7989.3</v>
      </c>
    </row>
    <row r="11" spans="1:4" ht="26.25" customHeight="1" x14ac:dyDescent="0.2">
      <c r="A11" s="144" t="s">
        <v>276</v>
      </c>
      <c r="B11" s="28">
        <v>973.38</v>
      </c>
      <c r="C11" s="148" t="s">
        <v>277</v>
      </c>
      <c r="D11" s="28">
        <v>1000</v>
      </c>
    </row>
    <row r="12" spans="1:4" ht="14" x14ac:dyDescent="0.2">
      <c r="A12" s="144" t="s">
        <v>278</v>
      </c>
      <c r="B12" s="146">
        <v>625.49</v>
      </c>
      <c r="C12" s="144" t="s">
        <v>279</v>
      </c>
      <c r="D12" s="28">
        <v>1872</v>
      </c>
    </row>
    <row r="13" spans="1:4" ht="14" x14ac:dyDescent="0.2">
      <c r="A13" s="144" t="s">
        <v>280</v>
      </c>
      <c r="B13" s="146">
        <v>679.65</v>
      </c>
      <c r="C13" s="144" t="s">
        <v>121</v>
      </c>
      <c r="D13" s="28">
        <v>4958.2</v>
      </c>
    </row>
    <row r="14" spans="1:4" ht="14" x14ac:dyDescent="0.2">
      <c r="A14" s="144" t="s">
        <v>281</v>
      </c>
      <c r="B14" s="146">
        <v>2426.4899999999998</v>
      </c>
      <c r="C14" s="144" t="s">
        <v>282</v>
      </c>
      <c r="D14" s="28">
        <v>0</v>
      </c>
    </row>
    <row r="15" spans="1:4" ht="14" x14ac:dyDescent="0.2">
      <c r="A15" s="144" t="s">
        <v>283</v>
      </c>
      <c r="B15" s="146">
        <v>37911.480000000003</v>
      </c>
      <c r="C15" s="149" t="s">
        <v>284</v>
      </c>
      <c r="D15" s="143">
        <f>SUM(D16)</f>
        <v>0</v>
      </c>
    </row>
    <row r="16" spans="1:4" ht="14" x14ac:dyDescent="0.2">
      <c r="A16" s="141" t="s">
        <v>285</v>
      </c>
      <c r="B16" s="143">
        <f>B17</f>
        <v>7457.11</v>
      </c>
      <c r="C16" s="13" t="s">
        <v>284</v>
      </c>
      <c r="D16" s="43">
        <v>0</v>
      </c>
    </row>
    <row r="17" spans="1:4" ht="14" x14ac:dyDescent="0.2">
      <c r="A17" s="144" t="s">
        <v>285</v>
      </c>
      <c r="B17" s="28">
        <v>7457.11</v>
      </c>
      <c r="C17" s="141" t="s">
        <v>219</v>
      </c>
      <c r="D17" s="143">
        <f>SUM(D18)</f>
        <v>0</v>
      </c>
    </row>
    <row r="18" spans="1:4" ht="14" x14ac:dyDescent="0.2">
      <c r="A18" s="141" t="s">
        <v>286</v>
      </c>
      <c r="B18" s="143">
        <f>SUM(B19:B30)</f>
        <v>4312.2700000000004</v>
      </c>
      <c r="C18" s="144" t="s">
        <v>287</v>
      </c>
      <c r="D18" s="43">
        <v>0</v>
      </c>
    </row>
    <row r="19" spans="1:4" ht="14" x14ac:dyDescent="0.2">
      <c r="A19" s="13" t="s">
        <v>288</v>
      </c>
      <c r="B19" s="28">
        <v>292.52999999999997</v>
      </c>
      <c r="C19" s="150" t="s">
        <v>289</v>
      </c>
      <c r="D19" s="151">
        <f>SUM(D20:D30)</f>
        <v>20794.77</v>
      </c>
    </row>
    <row r="20" spans="1:4" ht="14" x14ac:dyDescent="0.2">
      <c r="A20" s="13" t="s">
        <v>290</v>
      </c>
      <c r="B20" s="28">
        <v>106.58</v>
      </c>
      <c r="C20" s="17" t="s">
        <v>291</v>
      </c>
      <c r="D20" s="146">
        <v>3263.3</v>
      </c>
    </row>
    <row r="21" spans="1:4" ht="14" x14ac:dyDescent="0.2">
      <c r="A21" s="13" t="s">
        <v>292</v>
      </c>
      <c r="B21" s="28">
        <v>218.02</v>
      </c>
      <c r="C21" s="17" t="s">
        <v>293</v>
      </c>
      <c r="D21" s="146">
        <v>182.22</v>
      </c>
    </row>
    <row r="22" spans="1:4" ht="14" x14ac:dyDescent="0.2">
      <c r="A22" s="13" t="s">
        <v>294</v>
      </c>
      <c r="B22" s="28">
        <v>626.22</v>
      </c>
      <c r="C22" s="93" t="s">
        <v>90</v>
      </c>
      <c r="D22" s="146">
        <v>1885</v>
      </c>
    </row>
    <row r="23" spans="1:4" ht="14" x14ac:dyDescent="0.2">
      <c r="A23" s="17" t="s">
        <v>295</v>
      </c>
      <c r="B23" s="28">
        <v>551.76</v>
      </c>
      <c r="C23" s="93" t="s">
        <v>296</v>
      </c>
      <c r="D23" s="146">
        <v>504.34</v>
      </c>
    </row>
    <row r="24" spans="1:4" ht="14" x14ac:dyDescent="0.2">
      <c r="A24" s="13" t="s">
        <v>297</v>
      </c>
      <c r="B24" s="28">
        <v>1049.4000000000001</v>
      </c>
      <c r="C24" s="93" t="s">
        <v>298</v>
      </c>
      <c r="D24" s="146">
        <v>10385.58</v>
      </c>
    </row>
    <row r="25" spans="1:4" ht="14" x14ac:dyDescent="0.2">
      <c r="A25" s="13" t="s">
        <v>299</v>
      </c>
      <c r="B25" s="28">
        <v>131.76</v>
      </c>
      <c r="C25" s="93" t="s">
        <v>300</v>
      </c>
      <c r="D25" s="146">
        <v>4574.33</v>
      </c>
    </row>
    <row r="26" spans="1:4" ht="14" x14ac:dyDescent="0.2">
      <c r="A26" s="13" t="s">
        <v>301</v>
      </c>
      <c r="B26" s="28">
        <v>636.79999999999995</v>
      </c>
      <c r="C26" s="152"/>
      <c r="D26" s="14"/>
    </row>
    <row r="27" spans="1:4" ht="14" x14ac:dyDescent="0.2">
      <c r="A27" s="13" t="s">
        <v>302</v>
      </c>
      <c r="B27" s="28">
        <v>60.8</v>
      </c>
      <c r="C27" s="14"/>
      <c r="D27" s="14"/>
    </row>
    <row r="28" spans="1:4" ht="14" x14ac:dyDescent="0.2">
      <c r="A28" s="144" t="s">
        <v>303</v>
      </c>
      <c r="B28" s="126">
        <v>416.6</v>
      </c>
      <c r="C28" s="14"/>
      <c r="D28" s="14"/>
    </row>
    <row r="29" spans="1:4" ht="14" x14ac:dyDescent="0.2">
      <c r="A29" s="144" t="s">
        <v>304</v>
      </c>
      <c r="B29" s="28">
        <v>197.8</v>
      </c>
      <c r="C29" s="14"/>
      <c r="D29" s="14"/>
    </row>
    <row r="30" spans="1:4" ht="14" x14ac:dyDescent="0.2">
      <c r="A30" s="144" t="s">
        <v>305</v>
      </c>
      <c r="B30" s="28">
        <v>24</v>
      </c>
      <c r="C30" s="14"/>
      <c r="D30" s="14"/>
    </row>
    <row r="31" spans="1:4" ht="14" x14ac:dyDescent="0.2">
      <c r="A31" s="153" t="s">
        <v>22</v>
      </c>
      <c r="B31" s="154">
        <f>SUM(B3,B8,B10,B16,B18,)</f>
        <v>143049.60999999999</v>
      </c>
      <c r="C31" s="153" t="s">
        <v>22</v>
      </c>
      <c r="D31" s="154">
        <f>SUM(D3,D5,D7,D9,D15,D17,D19)</f>
        <v>143049.60999999999</v>
      </c>
    </row>
    <row r="32" spans="1:4" ht="14" x14ac:dyDescent="0.2">
      <c r="A32" s="14"/>
      <c r="B32" s="14"/>
      <c r="C32" s="14"/>
      <c r="D32" s="14"/>
    </row>
    <row r="33" spans="1:4" ht="14" x14ac:dyDescent="0.2">
      <c r="A33" s="14"/>
      <c r="B33" s="14"/>
      <c r="C33" s="14"/>
      <c r="D33" s="14"/>
    </row>
    <row r="34" spans="1:4" ht="14" x14ac:dyDescent="0.2">
      <c r="A34" s="155"/>
      <c r="B34" s="39"/>
      <c r="C34" s="14"/>
      <c r="D34" s="14"/>
    </row>
    <row r="35" spans="1:4" ht="14" x14ac:dyDescent="0.2">
      <c r="A35" s="14"/>
      <c r="B35" s="14"/>
      <c r="C35" s="14"/>
      <c r="D35" s="14"/>
    </row>
    <row r="36" spans="1:4" ht="14" x14ac:dyDescent="0.2">
      <c r="A36" s="156"/>
      <c r="B36" s="14"/>
      <c r="C36" s="14"/>
      <c r="D36" s="14"/>
    </row>
    <row r="37" spans="1:4" ht="14" x14ac:dyDescent="0.2">
      <c r="A37" s="156"/>
      <c r="B37" s="14"/>
      <c r="C37" s="14"/>
      <c r="D37" s="14"/>
    </row>
    <row r="38" spans="1:4" ht="14" x14ac:dyDescent="0.2">
      <c r="A38" s="156"/>
      <c r="B38" s="14"/>
      <c r="C38" s="14"/>
      <c r="D38" s="14"/>
    </row>
    <row r="39" spans="1:4" ht="14" x14ac:dyDescent="0.2">
      <c r="A39" s="156"/>
      <c r="B39" s="14"/>
      <c r="C39" s="14"/>
      <c r="D39" s="14"/>
    </row>
    <row r="40" spans="1:4" ht="14" x14ac:dyDescent="0.2">
      <c r="A40" s="156"/>
      <c r="B40" s="14"/>
      <c r="C40" s="14"/>
      <c r="D40" s="14"/>
    </row>
    <row r="41" spans="1:4" ht="14" x14ac:dyDescent="0.2">
      <c r="A41" s="156"/>
      <c r="B41" s="14"/>
      <c r="C41" s="14"/>
      <c r="D41" s="14"/>
    </row>
    <row r="42" spans="1:4" ht="14" x14ac:dyDescent="0.2">
      <c r="A42" s="156"/>
      <c r="B42" s="14"/>
      <c r="C42" s="14"/>
      <c r="D42" s="14"/>
    </row>
  </sheetData>
  <mergeCells count="1">
    <mergeCell ref="A1:D1"/>
  </mergeCells>
  <printOptions horizontalCentered="1" gridLines="1"/>
  <pageMargins left="0.7" right="0.7" top="0.75" bottom="0.75" header="0" footer="0"/>
  <pageSetup paperSize="9" fitToHeight="0" pageOrder="overThenDown" orientation="portrait" cellComments="atEnd"/>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6</vt:i4>
      </vt:variant>
    </vt:vector>
  </HeadingPairs>
  <TitlesOfParts>
    <vt:vector size="6" baseType="lpstr">
      <vt:lpstr>Index</vt:lpstr>
      <vt:lpstr>Lasten</vt:lpstr>
      <vt:lpstr>Toelichting Lasten</vt:lpstr>
      <vt:lpstr>Baten</vt:lpstr>
      <vt:lpstr>Toelichting Baten</vt:lpstr>
      <vt:lpstr>Balans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Gendi, T.M.W.G. (Tristan)</cp:lastModifiedBy>
  <dcterms:created xsi:type="dcterms:W3CDTF">2025-07-02T15:08:54Z</dcterms:created>
  <dcterms:modified xsi:type="dcterms:W3CDTF">2025-07-02T15:08:55Z</dcterms:modified>
</cp:coreProperties>
</file>