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dex" sheetId="1" r:id="rId4"/>
    <sheet state="visible" name="Lasten" sheetId="2" r:id="rId5"/>
    <sheet state="visible" name="Toelichting Lasten" sheetId="3" r:id="rId6"/>
    <sheet state="visible" name="Baten" sheetId="4" r:id="rId7"/>
    <sheet state="visible" name="Toelichting Baten" sheetId="5" r:id="rId8"/>
    <sheet state="visible" name="Balans" sheetId="6" r:id="rId9"/>
    <sheet state="visible" name="Toelichting Balans" sheetId="7" r:id="rId10"/>
  </sheets>
  <definedNames/>
  <calcPr/>
</workbook>
</file>

<file path=xl/sharedStrings.xml><?xml version="1.0" encoding="utf-8"?>
<sst xmlns="http://schemas.openxmlformats.org/spreadsheetml/2006/main" count="593" uniqueCount="382">
  <si>
    <t>Realisatie IFMSA-NL 2021</t>
  </si>
  <si>
    <t>Index</t>
  </si>
  <si>
    <t>Begroting goedgekeurd op</t>
  </si>
  <si>
    <t>Amendement begroting goedgekeurd op</t>
  </si>
  <si>
    <t>Realisatie goedgekeurd op</t>
  </si>
  <si>
    <t>-</t>
  </si>
  <si>
    <t>Penningmeester IFMSA-NL (Maker begroting)</t>
  </si>
  <si>
    <t>Elisa Tuinstra</t>
  </si>
  <si>
    <t>E-mail</t>
  </si>
  <si>
    <t>penningmeester@ifmsa.nl</t>
  </si>
  <si>
    <t>Penningmeester IFMSA-NL (Maker realisatie)</t>
  </si>
  <si>
    <t>Cecile Herbermann</t>
  </si>
  <si>
    <t>Periode:</t>
  </si>
  <si>
    <t>01-01-2021 t/m 31-12-2021</t>
  </si>
  <si>
    <t>Resultaat:</t>
  </si>
  <si>
    <t>Lasten 2021</t>
  </si>
  <si>
    <t>Corona Lasten 2021</t>
  </si>
  <si>
    <t>Gerealiseerd</t>
  </si>
  <si>
    <t>Omschrijving</t>
  </si>
  <si>
    <t>Bedrag</t>
  </si>
  <si>
    <t>Aantal</t>
  </si>
  <si>
    <t>Subtotaal</t>
  </si>
  <si>
    <t>Totaal</t>
  </si>
  <si>
    <t>Subtotalen</t>
  </si>
  <si>
    <t>Percentage</t>
  </si>
  <si>
    <t>Corona percentage</t>
  </si>
  <si>
    <t>A</t>
  </si>
  <si>
    <t>Secretarieel</t>
  </si>
  <si>
    <t>Algemeen</t>
  </si>
  <si>
    <t>#</t>
  </si>
  <si>
    <t>Visitekaartjes</t>
  </si>
  <si>
    <t>Kaarten</t>
  </si>
  <si>
    <t>Verzendkosten</t>
  </si>
  <si>
    <t>Kopieerkosten</t>
  </si>
  <si>
    <t>Kantoorartikelen</t>
  </si>
  <si>
    <t>Archief, opslag en post</t>
  </si>
  <si>
    <t>Huur opslagruimte</t>
  </si>
  <si>
    <t>Postadres</t>
  </si>
  <si>
    <t>Opslagapparatuur</t>
  </si>
  <si>
    <t>Streamingkosten</t>
  </si>
  <si>
    <t>B</t>
  </si>
  <si>
    <t>Boekhouding, bankzaken en verzekering</t>
  </si>
  <si>
    <t>Boekhoudprogramma</t>
  </si>
  <si>
    <t>Bankkosten</t>
  </si>
  <si>
    <t>Verzekeringen</t>
  </si>
  <si>
    <t>Aansprakelijkheidsverzekering</t>
  </si>
  <si>
    <t>Bestuursaansprakelijkheidsverzekering</t>
  </si>
  <si>
    <t>C</t>
  </si>
  <si>
    <t>Officiële registratie</t>
  </si>
  <si>
    <t>Kamer van Koophandel</t>
  </si>
  <si>
    <t>Notariële kosten</t>
  </si>
  <si>
    <t>D</t>
  </si>
  <si>
    <t>Lidmaatschappen</t>
  </si>
  <si>
    <t>IFMSA</t>
  </si>
  <si>
    <t>EMSA</t>
  </si>
  <si>
    <t>Nationale Jeugdraad</t>
  </si>
  <si>
    <t>E</t>
  </si>
  <si>
    <t>PR, marketing en website</t>
  </si>
  <si>
    <t>Promotiemateriaal en merchandise</t>
  </si>
  <si>
    <t>Interne verkoop merchandise</t>
  </si>
  <si>
    <t>Extern promotiemateriaal</t>
  </si>
  <si>
    <t>Internationaal promotiemateriaal</t>
  </si>
  <si>
    <t>Bijdrage nieuwe lokale huisstijl</t>
  </si>
  <si>
    <t>Overig</t>
  </si>
  <si>
    <t xml:space="preserve">Website </t>
  </si>
  <si>
    <t>Vergoeding websiteteam</t>
  </si>
  <si>
    <t>Vaste kosten website</t>
  </si>
  <si>
    <t>Kosten voor overstap nieuwe website</t>
  </si>
  <si>
    <t>Online promotie</t>
  </si>
  <si>
    <t>Betaalde promotie op social media</t>
  </si>
  <si>
    <t>Audiovisuele ondersteuning</t>
  </si>
  <si>
    <t>Kleding Bestuur en National Officers</t>
  </si>
  <si>
    <t>F</t>
  </si>
  <si>
    <t>Afscheidscadeaus en presentjes</t>
  </si>
  <si>
    <t>Afscheidscadeaus Bestuur en National Officers</t>
  </si>
  <si>
    <t>Bedankjes</t>
  </si>
  <si>
    <t>G</t>
  </si>
  <si>
    <t>Scholing</t>
  </si>
  <si>
    <t>Trainingsdivisie</t>
  </si>
  <si>
    <t>TraiNL</t>
  </si>
  <si>
    <t>Trainingsweekend</t>
  </si>
  <si>
    <t>DB-trainingsdagen</t>
  </si>
  <si>
    <t>Congressen, cursussen en andere educatieve bijeenkomsten</t>
  </si>
  <si>
    <t>H</t>
  </si>
  <si>
    <t>Nationale vergaderingen, activiteiten en projecten</t>
  </si>
  <si>
    <t>Budget Algemene Vergaderingen</t>
  </si>
  <si>
    <t>Jaarvergadering</t>
  </si>
  <si>
    <t>Juni Algemene Vergadering</t>
  </si>
  <si>
    <t>September Algemene Vergadering</t>
  </si>
  <si>
    <t>December Algemene Vergadering</t>
  </si>
  <si>
    <t>Budget Alumni</t>
  </si>
  <si>
    <t>Budget Bestuur en National Officers</t>
  </si>
  <si>
    <t>Budget Ondersteuning Projecten</t>
  </si>
  <si>
    <t>Budget Lustrum IFMSA-NL</t>
  </si>
  <si>
    <t>Comitéspelen</t>
  </si>
  <si>
    <t>I</t>
  </si>
  <si>
    <t>Nationale reiskosten</t>
  </si>
  <si>
    <t>Algemene Vergaderingen</t>
  </si>
  <si>
    <t>Bijeenkomsten Bestuur en NOO</t>
  </si>
  <si>
    <t>Overige nationale reiskosten</t>
  </si>
  <si>
    <t>WoCo-, Divisie- en overlegbijeenkomsten</t>
  </si>
  <si>
    <t>Toezicht- en controleorganen</t>
  </si>
  <si>
    <t>Websiteteam</t>
  </si>
  <si>
    <t>J</t>
  </si>
  <si>
    <t>March Meeting</t>
  </si>
  <si>
    <t>Fee</t>
  </si>
  <si>
    <t>Onkostenvergoeding</t>
  </si>
  <si>
    <t>K</t>
  </si>
  <si>
    <t>August Meeting</t>
  </si>
  <si>
    <t>L</t>
  </si>
  <si>
    <t>Spring Assembly</t>
  </si>
  <si>
    <t>M</t>
  </si>
  <si>
    <t>Autumn Assembly</t>
  </si>
  <si>
    <t>N</t>
  </si>
  <si>
    <t>EuRegMe</t>
  </si>
  <si>
    <t>O</t>
  </si>
  <si>
    <t>Working Committees, divisies en overleggen</t>
  </si>
  <si>
    <t>Budget WoCo's, Divisies en overleggen</t>
  </si>
  <si>
    <t>VZO</t>
  </si>
  <si>
    <t>PMO</t>
  </si>
  <si>
    <t>STO</t>
  </si>
  <si>
    <t>PRO/VVEO</t>
  </si>
  <si>
    <t>SCORCE</t>
  </si>
  <si>
    <t>SCOPH</t>
  </si>
  <si>
    <t>SCORP</t>
  </si>
  <si>
    <t>SCORA</t>
  </si>
  <si>
    <t>SCOME</t>
  </si>
  <si>
    <t>Dino WoCo</t>
  </si>
  <si>
    <t>P</t>
  </si>
  <si>
    <t>Stages</t>
  </si>
  <si>
    <t>Sudan Tropical Exchange Project</t>
  </si>
  <si>
    <t>Bijdrage Stages</t>
  </si>
  <si>
    <t>Bijdrage SCORCE 2021</t>
  </si>
  <si>
    <t>Bijdrage Pre-Departure Training 2021</t>
  </si>
  <si>
    <t>Stage Informatie Avonden</t>
  </si>
  <si>
    <t>Q</t>
  </si>
  <si>
    <t>Onvoorzien</t>
  </si>
  <si>
    <t>Onvoorzien (+/-5%)</t>
  </si>
  <si>
    <t>R</t>
  </si>
  <si>
    <t>Fondsen</t>
  </si>
  <si>
    <t>ICT-fonds</t>
  </si>
  <si>
    <t>Lustrumfonds</t>
  </si>
  <si>
    <t>Totale lasten</t>
  </si>
  <si>
    <t>Toelichting lasten 2021</t>
  </si>
  <si>
    <t>Toelichting lasten realisatie</t>
  </si>
  <si>
    <t xml:space="preserve">Algemeen: Deze post is bedoeld voor algemene secretariële lasten zoals: visitekaartjes, kaarten, verzendkosten, kopieerkosten en kantoorartikelen. </t>
  </si>
  <si>
    <t xml:space="preserve">Er zijn naamloze visitekaartjes aangeschaft voor IFMSA-NL. </t>
  </si>
  <si>
    <t>Archief, opslag en post: Deze post is bedoeld voor lasten die komen kijken bij het huren van een opslagruimte, het hebben van een postadres en het aanschaffen van opslagapparatuur als USB-sticks en harde schijven.</t>
  </si>
  <si>
    <t>Dit betreft de kosten voor de opslag en de postbus van januari tot en met december. De opslag kost maandelijks €68,52 en de postbus €18,09. Wat betreft opslagapparatuur is er een harde schijf aangeschaft.</t>
  </si>
  <si>
    <t>Streamingkosten voor Zoom. Dit account zal gebruikt kunnen worden voor AV's, WoCo's, functie-overleggen en zal ook beschikbaar worden gesteld voor lokale comité's.</t>
  </si>
  <si>
    <t>Dit betreft de kosten voor Zoom van januari tot en met december.</t>
  </si>
  <si>
    <t xml:space="preserve">Boekhoudprogramma: Deze post is bedoeld voor het boekhoudprogramma 'Conscribo'. Hieronder vallen 'Conscribo advanced' voor IFMSA-NL en de overige 'Conscribo essential' accounts voor de comités, die ze aan IFMSA-NL terugbetalen zie post 'WW4' op tabblad 'Baten'. </t>
  </si>
  <si>
    <t xml:space="preserve">Deze kosten betreffen de jaarlijkse factuur van Conscribo. De lasten vallen iets hoger uit, aangezien IFMSA-Rotterdam een duurdere versie van Conscribo heeft. </t>
  </si>
  <si>
    <t xml:space="preserve">Bankkosten: Deze post is bedoeld voor de bankkosten die IFMSA-NL maakt. </t>
  </si>
  <si>
    <t>Dit betreft de bankkosten van januari tot en met december. Aangezien veel evenementen niet door zijn gegaan vanwege de COVID-pandemie, zijn de bankkosten lager uitgevallen.</t>
  </si>
  <si>
    <t>Verzekering: Deze post is bedoeld voor de verzekering die eventuele juridische aansprakelijkheidskosten moet dekken.</t>
  </si>
  <si>
    <t>Er is zowel een bestuursaansprakelijkheidsverzekering als algemene aansprakelijkheidsverzekering voor de vereniging afgesloten.</t>
  </si>
  <si>
    <t>Kamer van Koophandel: Deze post is bedoeld voor het aanvragen van een uittreksel bij de KvK.</t>
  </si>
  <si>
    <t>Er is een uittreksel bij de KvK aangevraagd, maar er stond nog een geldtegoed op het account, waardoor dit geen verdere lasten voor de bankrekening met zich mee heeft gebracht.</t>
  </si>
  <si>
    <t>Notariële kosten: Deze post is bedoeld voor eventuele kosten die gemaakt kunnen worden bij het inhuren van een notaris.</t>
  </si>
  <si>
    <t>De statuten zijn niet gewijzigd, waardoor er geen notariële kosten zijn geweest.</t>
  </si>
  <si>
    <t xml:space="preserve">IFMSA: Deze post is bedoeld voor de lidmaatschapskosten van International Federation of Medical Students' Associations. Deze kosten worden betaald door de lokale comités (zie post WW3). </t>
  </si>
  <si>
    <t>Dit betreft de lidmaatschapskosten met korting i.v.m. corona.</t>
  </si>
  <si>
    <t>EMSA: Deze post is bedoeld voor de lidmaatschapskosten van European Medical Students' Association. Deze kosten worden betaald door de lokale comités (zie post WW2).</t>
  </si>
  <si>
    <t>Nationale Jeugdraad: Deze post is bedoeld voor de lidmaatschapskosten van de Nationale Jeugdraad.</t>
  </si>
  <si>
    <t>Dit bedrag is naar verwachting gerealiseerd.</t>
  </si>
  <si>
    <t>Promotiemateriaal en merchandise: Deze post is bedoeld voor het aanschaffen van promotiemateriaal en merchandise. De bedoeling is dat het in bulk ingekochte promotiemateriaal (deels) overgenomen wordt door lokale comités. Het overige deel zal o.a. gebruikt kunnen worden als promotiematerialen op internationale bijeenkomsten. De merchandise is bedoeld voor interne verkoop. IFMSA-NL stelt 125 euro per comité beschikbaar voor het kopen van een vlag en/of banner met de nieuwe lokale huisstijl.</t>
  </si>
  <si>
    <t>Er is zowel promotiemateriaal als merchandise in de nieuwe huisstijl aangeschaft. Verder was er vanuit IFMSA-NL een bijdrage beschikbaar waarmee lokale comités de aanschaf van een banner konden declareren. Verder zijn de volgende lasten via deze post afgeschreven: het verlies op het promotiemateriaal, het promotiemateriaal met het oude logo, 22 ontbrekende condooms uit de opslag en de boekenleggers die gratis worden weggegeven.</t>
  </si>
  <si>
    <t>Website: Deze post is bedoeld voor de lasten die komen kijken bij het behouden en onderhouden van onze website. Hieronder valt ook een vergoeding aan ons 'websiteteam' die op afspraak is vastgelegd.</t>
  </si>
  <si>
    <t>Dit betreft de vaste lasten van de website. Deze zijn hoger uitgevallen, aangezien er is overgestapt op een nieuwe website. Hierdoor hebben we tijdelijk voor twee websites betaald.</t>
  </si>
  <si>
    <t>Online promotie: Deze post is bedoeld voor betaalde promotie op social media en het kopen en/of huren van materiaal als een camera, microfoon en lamp voor het professioneel kunnen maken van foto's en video's en het mogelijk maken van kwalitatieve livestreams.</t>
  </si>
  <si>
    <t>Dit bedrag is gebruikt voor het aanschaffen van een IFMSA-NL camera en lens inclusief 3 jaar verzekering voor beide. Er is ook een cameratas en een geheugenkaart aangeschaft.</t>
  </si>
  <si>
    <t>Kleding Bestuur en National Officers: Deze post is bedoeld voor een (gedeeltelijke) vergoeding van de nieuwe functiegerelateerde kleding voor het nieuwe Bestuur en de nieuwe National Officers.</t>
  </si>
  <si>
    <t xml:space="preserve">De Combi 2021-2022 heeft kosten gedeclareerd voor de aanschaf van pakken. </t>
  </si>
  <si>
    <t>Afscheidscadeaus Bestuur en National Officers: Deze post is bedoeld voor de afscheidscadeaus voor de Bestuursleden en de National Officers bij hun decharge.</t>
  </si>
  <si>
    <t>Er zijn kosten gedeclareerd voor de afscheidscadeaus van de aftredende bestuursleden en de National Officers.</t>
  </si>
  <si>
    <t>Bedankjes: Deze post is bedoeld voor o.a. bedankjes voor externen, Projectcoördinatoren, de Financiële Commissie, de Raad van Toezicht en de aftredende dagelijks bestuurleden van de Leden van IFMSA-NL.</t>
  </si>
  <si>
    <t>Dit betreft bedankjes voor lokale DB's, het Plenary Team (PT), een projectcoördinator, de lustrum OC, medewerkers van het Erasmus Medisch Centrum (EMC) tijdens de september-AV, externe sprekers en de fotograaf van de combifoto's.</t>
  </si>
  <si>
    <t>Trainingsdivisie: Deze post is bedoeld voor een bijdrage aan de trainingsdivisie van IFMSA-NL. De vergoeding is op te delen in twee delen: TraiNL (trainingsdivisie van IFMSA-NL) en Trainingsweekend (weekend voor capacity building). Voor beide dienen er afzonderlijke begrotingen gemaakt te worden om aanspraak te kunnen maken op deze vergoeding.</t>
  </si>
  <si>
    <t>Dit betreft de bijdrage aan TW 2021. Deze bijdrage is ter compensatie van de  bedankjes die zijn gekocht voor de trainers tijdens het online Trainingsweekend 2021.</t>
  </si>
  <si>
    <t>DB-trainingsdagen: Deze post is bedoeld voor het twee maal organiseren van de dagelijks bestuurs-trainingsdag voor de Leden van IFMSA-NL.</t>
  </si>
  <si>
    <t xml:space="preserve">Er zijn kosten gedeclareerd voor eten en drinken tijdens de DB-trainingsdag in augustus. </t>
  </si>
  <si>
    <t>Congressen, cursussen en andere educatieve bijeenkomsten: Deze post is bedoeld voor een tegemoetkoming in de kosten van congressen, cursussen en andere educatieve bijeenkomsten waar vrijwilligers aan deelnemen en waarvan de opgedane kennis en vaardigheden IFMSA-NL ten goede komt. De toekenning van een tegemoetkoming geschiedt volgens de regels zoals vastgelegd in de Aanvullende Reglementen van IFMSA-NL.</t>
  </si>
  <si>
    <t>Er zijn geen kosten gedeclareerd.</t>
  </si>
  <si>
    <t xml:space="preserve">Budget Algemene Vergaderingen: Deze post is bedoeld voor een bijdrage bij het organiseren van de algemene vergaderingen. Deze vergaderingen zijn de Jaarvergadering, de Juni Algemene Vergadering, de September Algemene Vergadering en de December Algemene Vergadering. De lunch tijdens deze Algemene vergaderingen dient gratis te zijn. In geval van winst dient het organiserende comité deze winst af te dragen aan IFMSA-NL. </t>
  </si>
  <si>
    <t>Er zijn kosten gedeclareerd voor het samenzitten tijdens de online juni AV, de fysieke AV die in oktober plaatsvond en het samenzitten tijdens de online december AV. Aangezien er geen comité was die zich had kandidaat had gesteld voor de september-AV, heeft IFMSA-NL deze zelf in samenwerking met IFMSA-Rotterdam moeten organiseren, waardoor de post hoger is uitgevallen dan verwacht.</t>
  </si>
  <si>
    <t>Budget Alumni: Deze post is bedoeld voor activiteiten voor de alumni.</t>
  </si>
  <si>
    <t>Budget Bestuur en National Officers: Deze post is bedoeld voor de onkosten die het Bestuur en de National Officers maken gedurende het jaar tijdens Bestuurs-, NO- en/of Combi-bijeenkomsten. Dit budget is een maximaal bedrag voor deze uitgaven.</t>
  </si>
  <si>
    <t xml:space="preserve">Er zijn kosten gedeclareerd voor NOO-weekend, bestuursweekenden, combi-uitjes en bestuursgerelateerde overleggen. </t>
  </si>
  <si>
    <t>Budget Ondersteuning Projecten: Deze post is bedoeld voor de uitgaven van het fonds 'Budget Ondersteuning Projecten' (BOP).</t>
  </si>
  <si>
    <t>Er is gebruik gemaakt van het Budget Ondersteuning Projecten voor de Matchis winterwandeling 2021.</t>
  </si>
  <si>
    <t>Budget Lustrum IFMSA-NL: Deze post is bedoeld voor de uitgaven aan het 8e lustrum van IFMSA-NL.</t>
  </si>
  <si>
    <t>Er zijn vanwege de COVID-19 pandemie geen lustrumactiviteiten georganiseerd.</t>
  </si>
  <si>
    <t>Comitéspelen: Elke AV zullen er een aantal opdrachten bekend worden gemaakt voor de periode tot en met de volgende AV. Met de opdrachten willen we de verbinding tussen comité's onderling en met IFMSA-NL verhogen. Met het uitvoeren van de opdrachten kunnen er punten worden verdiend. Aan het eind van het jaar zal de top 3 geld ontvangen om te gaan teambuilden. De prijzen voor plek 1, 2 en 3 zijn respectievelijk 150, 125 en 100 euro.</t>
  </si>
  <si>
    <t>Er is €125 gedeclareerd voor de comitéspelen door IFMSA-Nijmegen. Verder is er €100 gereserveerd voor IFMSA-Rotterdam en €150 voor IFMSA-Groningen.</t>
  </si>
  <si>
    <t>Algemene Vergaderingen: Deze post is bedoeld voor de reiskosten die vrijwilligers maken voor de (buitengewone) Algemene Vergaderingen. De regels voor het declareren zijn te vinden in de Aanvullende Reglementen van IFMSA-NL.</t>
  </si>
  <si>
    <t>Dit betreft reiskosten voor het samen zitten tijdens online AV's en de fysieke AV die in Rotterdam plaatsvond in oktober.</t>
  </si>
  <si>
    <t>Trainingsweekend: Deze post is bedoeld voor de reiskosten die vrijwilligers maken voor het Trainingsweekend. De regels voor het declareren zijn te vinden in de Aanvullende Reglementen van IFMSA-NL.</t>
  </si>
  <si>
    <t>Het Trainingsweekend heeft in 2021 niet door kunnen gaan, waardoor er geen kosten zijn gedeclareerd.</t>
  </si>
  <si>
    <t>Bijeenkomsten Bestuur en NOO: Deze post is bedoeld voor de reiskosten die het Bestuur en de National Officers maken voor de (sociaal) verplichte vergaderingen. Er dienen duidelijke afspraken gemaakt te worden om overrealisatie van deze post tegen te gaan.</t>
  </si>
  <si>
    <t>Dit betreft kosten voor combibijeenkomsten.</t>
  </si>
  <si>
    <t>Overige nationale reiskosten: Deze post is bedoeld voor overige reiskosten zoals reiskosten voor WoCo-, Divisie- en overlegbijeenkomsten, reiskosten voor toezicht- en controleorganen en reiskosten voor het websiteteam.</t>
  </si>
  <si>
    <t xml:space="preserve">Er zijn reiskosten gedeclareerd voor DB-trainingsdag, uitjes van functieoverleggen, de bijeenkomst van het websiteteam en overige kosten voor YDP sollicitaties en het Human Rights Café dat plaatsvond op de VU. </t>
  </si>
  <si>
    <t>Fee: Deze post is bedoeld voor de fee van de March Meeting 2021.</t>
  </si>
  <si>
    <t>De March Meeting is niet fysiek doorgegaan.</t>
  </si>
  <si>
    <t>Onkostenvergoeding: Deze post is bedoeld voor de delegatieleden van IFMSA-NL met een vaste delegatieplek. Deze keer is gekeken naar een ticketprijs naar Noord-Macedonië, waarbij 75% van de totale prijs van een vliegticket in het laagseizoen is gerekend. De regels voor het declareren zijn te vinden in de Aanvullende Reglementen van IFMSA-NL.</t>
  </si>
  <si>
    <t>Fee: Deze post is bedoeld voor de fee van de August Meeting 2021.</t>
  </si>
  <si>
    <t>De August Meeting is niet fysiek doorgegaan.</t>
  </si>
  <si>
    <t>Onkostenvergoeding: Deze post is bedoeld voor de delegatieleden van IFMSA-NL met een vaste delegatieplek. Deze keer is gekeken naar een ticketprijs voor Panama, waarbij 75% van de totale prijs is gerekend voor een ticket in het hoogseizoen. De regels voor het declareren zijn te vinden in de Aanvullende Reglementen van IFMSA-NL.</t>
  </si>
  <si>
    <t>Fee: Deze post is bedoeld voor de fee van de Spring Assembly 2021.</t>
  </si>
  <si>
    <t>De Spring Assembly is niet fysiek doorgegaan.</t>
  </si>
  <si>
    <t>Onkostenvergoeding: Deze post is bedoeld voor de delegatieleden van IFMSA-NL met een vaste delegatieplek. Deze keer is gekeken naar een ticketprijs naar Turkije in het laagseizoen, waarbij 75% van de totale prijs is gerekend. De regels voor het declareren zijn te vinden in de Aanvullende Reglementen van IFMSA-NL.</t>
  </si>
  <si>
    <t>Fee: Deze post is bedoeld voor de fee van de Autumn Assembly 2021.</t>
  </si>
  <si>
    <t>De Autumn Assembly is niet fysiek doorgegaan.</t>
  </si>
  <si>
    <t>Onkostenvergoeding: Deze post is bedoeld voor de delegatieleden van IFMSA-NL met een vaste delegatieplek. Voor de berekening is gekeken naar 75% van de ticketprijs voor een vliegreis binnen Europa in het hoogseizoen, omdat momenteel nog niet bekend is waar de Autumn Assembly zal plaatsvinden. De regels voor het declareren zijn te vinden in de Aanvullende Reglementen van IFMSA-NL.</t>
  </si>
  <si>
    <t>Fee: Deze post is bedoeld voor de fee van de EuRegMe 2021. De fee voor het delegatielid met een vaste delegatieplek op de EuRegMe 2021 is reeds betaald in 2020. Doordat de EuRegMe 2020 geen doorgang heeft gevonden, verwachten we voor 2021 geen kosten te maken.</t>
  </si>
  <si>
    <t>De EuRegMe is niet fysiek doorgegaan.</t>
  </si>
  <si>
    <t>Onkostenvergoeding: Deze post is bedoeld voor de delegatieleden van IFMSA-NL met een vaste delegatieplek. Deze keer is gekeken naar een ticketprijs naar Litouwen in het laagseizoen, waarbij 75% van de totale prijs is gerekend. De regels voor het declareren zijn te vinden in de Aanvullende Reglementen van IFMSA-NL.</t>
  </si>
  <si>
    <t>Budget WoCo's, Divisies en overleggen: Deze post is bedoeld voor de Working Committees, divisies en functieoverleggen. Dit bedrag is naar eigen inzicht te besteden, in overleg met het Bestuur.</t>
  </si>
  <si>
    <t>Er zijn kosten gedeclareerd voor functie-uitjes, eten en drinken tijdens WoCo's en functieoverleggen en prijzen die werden uitgereikt tijdens WoCo's.</t>
  </si>
  <si>
    <t>Sudan Tropical Exchange Project: Deze post is bedoeld voor de bijdrage aan de organisatie van het Sudan Tropical Exchange Project (STEP). Deze bijdrage is in feite de borg die IFMSA-NL ook ontvangt en namens de deelnemers aan de organisatie mag betalen (zie post UU1). Wegens de huidige situatie in Sudan verwacht men niet dat het voorlopig mogelijk is om het project te organiseren.</t>
  </si>
  <si>
    <t>Bijdrage stages: Deze post is bedoeld voor de bijdrages die IFMSA-NL geeft aan de Werkgroep Onderzoeksstages en Klinische Meeloopstages. Het gaat om een bijdrage voor de begroting van de Pre-Departure Training, een bijdrage voor de Stage Informatie Avonden en een bijdrage voor de begroting van de Werkgroep Onderzoeksstages en Klinische Meeloopstages.</t>
  </si>
  <si>
    <t>Er was geen bijdrage vanuit IFMSA-NL nodig, aangezien SCORCE meer geld heeft ontvangen dan uitgegeven. De reden hiervoor is dat er een groot aantal terugbetalingen is geweest voor stages die niet doorgingen.</t>
  </si>
  <si>
    <t>SCORCE: Deze post is bedoeld voor de totale lasten van de begroting voor de onderzoeks- en klinische meeloopstages (SCORCE), bestaande uit promotiemateriaal, drukkosten, activiteiten en onkosten voor inkomende stagestudenten.</t>
  </si>
  <si>
    <t>Er zijn twee stages terugbetaald die niet doorgingen.</t>
  </si>
  <si>
    <t>Onvoorzien: Deze post is bedoeld voor onvoorziene lasten.</t>
  </si>
  <si>
    <t>Er is een prijs uitgereikt voor het Project van het Jaar.</t>
  </si>
  <si>
    <t>ICT-fonds: Deze post is bedoeld voor reserveringen voor het ICT-fonds.</t>
  </si>
  <si>
    <t>Lustrumfonds: Deze post is bedoeld voor reserveringen voor het Lustrumfonds.</t>
  </si>
  <si>
    <t>Er wordt geld gereserveerd voor de organisatie van een Lustrum.</t>
  </si>
  <si>
    <t xml:space="preserve">Budget Ondersteuning Projecten: Deze post is bedoeld voor reserveringen voor het fonds genaamd BOP. </t>
  </si>
  <si>
    <t>Baten 2021</t>
  </si>
  <si>
    <t>Corona Baten 2021</t>
  </si>
  <si>
    <t>TT</t>
  </si>
  <si>
    <t>Inkomsten</t>
  </si>
  <si>
    <t>Rente spaarrekening</t>
  </si>
  <si>
    <t>Verkoop merchandise</t>
  </si>
  <si>
    <t>Verkoop promotiemateriaal</t>
  </si>
  <si>
    <t>Overige baten</t>
  </si>
  <si>
    <t>UU</t>
  </si>
  <si>
    <t>VV</t>
  </si>
  <si>
    <t>Bijdrage projecten</t>
  </si>
  <si>
    <t>SCORA-NL</t>
  </si>
  <si>
    <t>Breaking the Silence</t>
  </si>
  <si>
    <t>Bijdrage overige projecten</t>
  </si>
  <si>
    <t>WW</t>
  </si>
  <si>
    <t>Lidmaatschapsgelden</t>
  </si>
  <si>
    <t>Lidmaatschap IFMSA-NL</t>
  </si>
  <si>
    <t>Lidmaatschap EMSA</t>
  </si>
  <si>
    <t>Lidmaatschap IFMSA</t>
  </si>
  <si>
    <t>XX</t>
  </si>
  <si>
    <t>Sponsoren</t>
  </si>
  <si>
    <t>Vrienden van IFMSA-NL</t>
  </si>
  <si>
    <t>Overige</t>
  </si>
  <si>
    <t>YY</t>
  </si>
  <si>
    <t>Fondsen en reserves</t>
  </si>
  <si>
    <t>Bijdrage reserves IFMSA-NL</t>
  </si>
  <si>
    <t>ZZ</t>
  </si>
  <si>
    <t>Subsidie</t>
  </si>
  <si>
    <t>Bijdrage NFU</t>
  </si>
  <si>
    <t>Totale baten</t>
  </si>
  <si>
    <t>Toelichting baten 2021</t>
  </si>
  <si>
    <t>Toelichting baten realisatie</t>
  </si>
  <si>
    <t>Rente spaarrekening: Dit zijn de verwachte inkomsten van de spaarrekening.</t>
  </si>
  <si>
    <t>Er is geen rente ontvangen.</t>
  </si>
  <si>
    <t>Verkoop merchandise: Dit zijn de verwachte inkomsten bij het verkopen van merchandise aan vrijwilligers.</t>
  </si>
  <si>
    <t xml:space="preserve">Er zijn 14 inklapbare koffiebekers verkocht op de september-AV. Ook is de inventaris aangevuld met 25 petten, 24 doppers en 100 mondkapjes. </t>
  </si>
  <si>
    <t>Verkoop promotiemateriaal: Dit zijn de verwachte inkomsten bij het verkopen van promotiematerialen. De bedoeling is om het via post E1 ingekochte promotiemateriaal voor de inkoopprijs te verdelen onder de comités.</t>
  </si>
  <si>
    <t xml:space="preserve">Er is €2.838,62 aan promotiemateriaal aangeschaft door alle acht comités in totaal. Verder is de inventaris aangevuld met 1000 condooms, 1000 katoentassen, 2500 sticky notes, 2500 pennen, 5000 boekenleggers, 2500 stickers en 1000 pleisterdoosjes. </t>
  </si>
  <si>
    <t>Overige baten: Deze post is voor de onvoorziene overige baten.</t>
  </si>
  <si>
    <t>Dit betreft transactiekosten.</t>
  </si>
  <si>
    <t>Sudan Tropical Exchange Project: Dit zijn de administratiekosten die de stagestudenten aan IFMSA-NL betalen. Hierin is de borg ook meegenomen. Wegens de huidige situatie in Sudan verwacht men niet dat het voorlopig mogelijk is om het project te organiseren.</t>
  </si>
  <si>
    <t>Dit project wordt al een aantal jaar niet meer georganiseerd, waardoor er ook geen baten zijn ontvangen.</t>
  </si>
  <si>
    <t>SCORCE: Deze post is voor de totale baten van de begroting voor de onderzoeks- en klinische meeloopstages (SCORCE), bestaande uit deelnamekosten van uitgaande studenten.</t>
  </si>
  <si>
    <t>Er is geld van één outgoing ontvangen en van de terugbetaling van een stage.</t>
  </si>
  <si>
    <t xml:space="preserve">SCORA-NL: Dit zijn de verwachte overheadkosten van SCORA-NL aan IFMSA-NL. </t>
  </si>
  <si>
    <t>Er zijn geen overheadkosten ontvangen.</t>
  </si>
  <si>
    <t>Breaking the Silence: Dit zijn de verwachte overheadkosten van Breaking the Silence aan IFMSA-NL.</t>
  </si>
  <si>
    <t xml:space="preserve">Bijdrage overige projecten: Dit zijn de verwachte overheadkosten van de overige projecten van IFMSA-NL. </t>
  </si>
  <si>
    <t>Dit betreft de overheadkosten van TraiNL en het YDP.</t>
  </si>
  <si>
    <t>Lidmaatschap IFMSA-NL: Dit zijn de lidmaatschapskosten die de Leden van IFMSA-NL aan haar vereniging betalen.</t>
  </si>
  <si>
    <t>De inkomsten zijn zoals verwacht.</t>
  </si>
  <si>
    <t>Lidmaatschap EMSA: Dit zijn de lidmaatschapskosten van EMSA die IFMSA-NL betaalt, waarna ze verdeeld worden onder de Leden van IFMSA-NL.</t>
  </si>
  <si>
    <t xml:space="preserve">Vanwege korting i.v.m. de coronapandemie, vallen de inkomsten lager uit. </t>
  </si>
  <si>
    <t>Lidmaatschap IFMSA: Dit zijn de lidmaatschapskosten van IFMSA die IFMSA-NL betaalt, waarna ze verdeeld worden onder de Leden van IFMSA-NL.</t>
  </si>
  <si>
    <t>Boekhoudprogramma: Dit zijn de terugbetalingen van de Leden van IFMSA-NL voor het gebruiken maken van het boekhoudprogramma 'Conscribo essentials'.</t>
  </si>
  <si>
    <t xml:space="preserve">De baten vallen net zoals de lasten hoger uit dan verwacht, aangezien IFMSA-Rotterdam een duurdere versie van Conscribo heeft. </t>
  </si>
  <si>
    <t xml:space="preserve">Vrienden van IFMSA-NL: Dit zijn de te verwachte inkomsten aan sponsoring door Vrienden van IFMSA-NL. </t>
  </si>
  <si>
    <t>Er zijn geen baten ontvangen.</t>
  </si>
  <si>
    <t>Overige: Dit is de overige verwachte sponsoring in valuta die het Bestuur tracht te bewerkstelligen.</t>
  </si>
  <si>
    <t>Dit betreft baten naar aanleiding van de deelname aan Sprint van de NJR.</t>
  </si>
  <si>
    <t xml:space="preserve">ICT-fonds: Dit zijn de verwachte uitgaven van het ICT-fonds. Het ICT-fonds is een fonds voor uitgaven omtrent ICT-voorzieningen. Het doel is om dit fonds op een bedrag van €700,- te stellen. </t>
  </si>
  <si>
    <t>Budget Ondersteuning Projecten: Dit is de maximaal verwachte bijdrage van het fonds 'BOP'. Dit fonds is bedoeld als financiële ondersteuning van IFMSA-NL aan haar projecten, stages, divisies en andere activiteiten in het kader van de normen en waarden die IFMSA-NL wil uitdragen.</t>
  </si>
  <si>
    <t xml:space="preserve">Bijdrage reserves IFMSA-NL: Dit is de verwachte besteding van de reserves van IFMSA-NL. Om de financiële stabiliteit te waarborgen is ervoor gekozen om dit jaar geen gebruik te maken van de reserves. </t>
  </si>
  <si>
    <t xml:space="preserve">Lustrumfonds: Dit zijn de verwachte uitgaven van het lustrumfonds. Omdat IFMSA-NL in 2020 40 jaar bestaat, zal er een lustrumactiviteit georganiseerd worden. </t>
  </si>
  <si>
    <t>Bijdrage NFU: Dit is de verwachte subsidie vanuit de Bestuurscommissie Onderwijs &amp; Onderzoek via de decanenaanvraag.</t>
  </si>
  <si>
    <t>De verwachte subsidie is ontvangen.</t>
  </si>
  <si>
    <t>Balans IFMSA-NL 31-12-2021</t>
  </si>
  <si>
    <t>Activa</t>
  </si>
  <si>
    <t>Passiva</t>
  </si>
  <si>
    <t>Liquide Middelen</t>
  </si>
  <si>
    <t>Eigen Vermogen</t>
  </si>
  <si>
    <t>ABN-AMRO Lopende Rekening</t>
  </si>
  <si>
    <t>Kapitaal</t>
  </si>
  <si>
    <t>ABN-AMRO Spaarrekening</t>
  </si>
  <si>
    <t>Crediteuren</t>
  </si>
  <si>
    <t>PayPal Rekening</t>
  </si>
  <si>
    <t>Kas</t>
  </si>
  <si>
    <t>Vooruitontvangen bedragen</t>
  </si>
  <si>
    <t>Debiteuren</t>
  </si>
  <si>
    <t>Debiteuren algemeen</t>
  </si>
  <si>
    <t>ICT fonds</t>
  </si>
  <si>
    <t>2018</t>
  </si>
  <si>
    <t>2019</t>
  </si>
  <si>
    <t>BOP</t>
  </si>
  <si>
    <t>2020</t>
  </si>
  <si>
    <t>Kantoorfonds</t>
  </si>
  <si>
    <t>2021</t>
  </si>
  <si>
    <t>SCORCE fonds</t>
  </si>
  <si>
    <t>Vooruitbetaalde bedragen</t>
  </si>
  <si>
    <t>Projecten</t>
  </si>
  <si>
    <t>Donorrequest</t>
  </si>
  <si>
    <t>Inventaris</t>
  </si>
  <si>
    <t>IFMSA-NL congres</t>
  </si>
  <si>
    <t>Doppers nieuwe logo</t>
  </si>
  <si>
    <t>Ontwikkelingsstage</t>
  </si>
  <si>
    <t>Petten</t>
  </si>
  <si>
    <t>Tussenrekeningen</t>
  </si>
  <si>
    <t>Mondkapjes</t>
  </si>
  <si>
    <t>Pennen</t>
  </si>
  <si>
    <t>Reserveringen</t>
  </si>
  <si>
    <t>Mokken</t>
  </si>
  <si>
    <t>Boekjes</t>
  </si>
  <si>
    <t>Laptophoezen</t>
  </si>
  <si>
    <t>NLWHO</t>
  </si>
  <si>
    <t>Sticky notes</t>
  </si>
  <si>
    <t>Doppers oude logo</t>
  </si>
  <si>
    <t>Pleisterdoosjes oude logo</t>
  </si>
  <si>
    <t>IFMSA-NL tasjes</t>
  </si>
  <si>
    <t>IFMSA-NL stickers</t>
  </si>
  <si>
    <t>Inklapbare koffiebekers</t>
  </si>
  <si>
    <t>Webcamcovers</t>
  </si>
  <si>
    <t>Condooms nieuwe logo</t>
  </si>
  <si>
    <t>Pleisterdoosjes nieuwe logo</t>
  </si>
  <si>
    <t>Boekenleggers</t>
  </si>
  <si>
    <t>TOTAAL</t>
  </si>
  <si>
    <t>Post/Rekening</t>
  </si>
  <si>
    <t xml:space="preserve">Toelichting </t>
  </si>
  <si>
    <t>Activa (Debet)</t>
  </si>
  <si>
    <t>Dit is het saldo van de lopende rekening op 31-12-2021.</t>
  </si>
  <si>
    <t>Dit is het saldo van de spaarrekening op 31-12-2021.</t>
  </si>
  <si>
    <t>PayPal</t>
  </si>
  <si>
    <t>Dit is het saldo van de PayPal rekening op 31-12-2021.</t>
  </si>
  <si>
    <t>Dit is het bedrag dat fysiek in het bezit is van IFMSA-NL op 31-12-2021. Het bedrag dat eerder in de kas zat, is gestort op de ABN AMRO Lopende Rekening.</t>
  </si>
  <si>
    <t>Dit zijn de debiteuren op 31-12-2021. De debiteuren van 2021 betreffen een training, lidmaatschapskosten en promotiemateriaal voor lokale comités en een SCORCE-stage die in 2022 allemaal betaald zijn. Wel zijn er nog openstaande debiteuren uit de boekjaren 2015, 2016, 2018, 2019 en 2020.</t>
  </si>
  <si>
    <t>Dit betreft de aanbetaling voor TW 2022.</t>
  </si>
  <si>
    <t>Er zijn op 31-12-2021 24 doppers met een actuele verkoopprijs van €14,95 p/s.</t>
  </si>
  <si>
    <t>Er zijn op 31-12-2021 25 petten met een actuele verkoopprijs van €7,95 p/s.</t>
  </si>
  <si>
    <t>Er zijn op 31-12-2021 100 mondkapjes met een actuele verkoopprijs van €4,95 p/s.</t>
  </si>
  <si>
    <t>Er zijn op 31-12-2021 1043 pennen met een actuele verkoopprijs van €0,45 p/s.</t>
  </si>
  <si>
    <t>Er zijn op 31-12-2021 0 mokken.</t>
  </si>
  <si>
    <t>Er zijn op 31-12-2021 0 boekjes.</t>
  </si>
  <si>
    <t>Er zijn op 31-12-2021 0 laptophoezen.</t>
  </si>
  <si>
    <t>Er zijn op 31-12-2021 1482 sticky notes met een actuele verkoopprijs van €0,34 p/s.</t>
  </si>
  <si>
    <t>Er zijn op 31-12-2021 0 doppers met het oude logo.</t>
  </si>
  <si>
    <t>Er zijn op 31-12-2021 0 pleisterdoosjes met het oude logo.</t>
  </si>
  <si>
    <t>Er zijn op 31-12-2021 297 katoentassen met een actuele verkoopprijs van €0,75 p/s.</t>
  </si>
  <si>
    <t>Er zijn op 31-12-2021 1154 stickers met een actuele verkoopprijs van €0,04 p/s.</t>
  </si>
  <si>
    <t>Er zijn op 31-12-2021 64 inklapbare koffiebekers met een actuele verkoopprijs van €9,95 p/s.</t>
  </si>
  <si>
    <t>Er zijn op 31-12-2021 190 webcamcovers met een actuele verkoopprijs van €0,38 p/s.</t>
  </si>
  <si>
    <t>Er zijn op 31-12-2021 709 condooms met een actuele verkoopprijs van  €0,56 p/s.</t>
  </si>
  <si>
    <t>Er zijn op 31-12-2021 499 pleisterdoojes met een actuele verkoopprijs van €0,77 p/s.</t>
  </si>
  <si>
    <t xml:space="preserve">Er zijn op 31-12-2021 5000 boekenleggers die gratis worden weggegeven. </t>
  </si>
  <si>
    <t>Passiva (Credit)</t>
  </si>
  <si>
    <t>Dit is het eigen vermogen op 31-12-2021.</t>
  </si>
  <si>
    <t xml:space="preserve">Dit zijn de crediteuren op 31-12-2021. De crediteuren van het boekjaar 2021 zijn allemaal uitbetaald in 2022. </t>
  </si>
  <si>
    <t>Dit zijn de vooruitbetalingen van de deelnamekosten aan TW.</t>
  </si>
  <si>
    <t>SCORCE-Fonds</t>
  </si>
  <si>
    <t>IFMSA-NL Congres</t>
  </si>
  <si>
    <t>Ontwikkelingsstages</t>
  </si>
  <si>
    <t xml:space="preserve">Dit zijn de tussenrekeningen van het Youth Pre-Conference, SCORP Christmas diner en een unilaterale fee voor SCORCE Brazillië. </t>
  </si>
  <si>
    <t xml:space="preserve">SCORCE </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</si>
</sst>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d\-mm\-yyyy"/>
    <numFmt numFmtId="165" formatCode="_([$€-2]* #,##0.00_);_([$€-2]* \(#,##0.00\);_([$€-2]* &quot;-&quot;??_);_(@_)"/>
    <numFmt numFmtId="166" formatCode="[$€-2]\ #,##0.00"/>
    <numFmt numFmtId="167" formatCode="_-&quot;€&quot;* #,##0.00_-;_-&quot;€&quot;* #,##0.00\-;_-&quot;€&quot;* &quot;-&quot;??_-;_-@"/>
    <numFmt numFmtId="168" formatCode="_ &quot;€&quot;\ * #,##0.00_ ;_ &quot;€&quot;\ * \-#,##0.00_ ;_ &quot;€&quot;\ * &quot;-&quot;??_ ;_ @_ "/>
  </numFmts>
  <fonts count="23">
    <font>
      <sz val="10.0"/>
      <color rgb="FF000000"/>
      <name val="Calibri"/>
      <scheme val="minor"/>
    </font>
    <font>
      <b/>
      <sz val="10.0"/>
      <color rgb="FFFFFFFF"/>
      <name val="Open Sans"/>
    </font>
    <font/>
    <font>
      <b/>
      <sz val="10.0"/>
      <color rgb="FF000000"/>
      <name val="Open Sans"/>
    </font>
    <font>
      <b/>
      <sz val="10.0"/>
      <color theme="1"/>
      <name val="Open Sans"/>
    </font>
    <font>
      <sz val="10.0"/>
      <color theme="1"/>
      <name val="Open Sans"/>
    </font>
    <font>
      <i/>
      <sz val="10.0"/>
      <color theme="1"/>
      <name val="Open Sans"/>
    </font>
    <font>
      <b/>
      <color theme="1"/>
      <name val="Arial"/>
    </font>
    <font>
      <b/>
      <color theme="0"/>
      <name val="Open Sans"/>
    </font>
    <font>
      <color theme="1"/>
      <name val="Open Sans"/>
    </font>
    <font>
      <b/>
      <color rgb="FFFFFFFF"/>
      <name val="Open Sans"/>
    </font>
    <font>
      <b/>
      <color theme="1"/>
      <name val="Open Sans"/>
    </font>
    <font>
      <sz val="10.0"/>
      <color rgb="FF000000"/>
      <name val="Open Sans"/>
    </font>
    <font>
      <i/>
      <sz val="10.0"/>
      <color rgb="FF000000"/>
      <name val="Open Sans"/>
    </font>
    <font>
      <i/>
      <color theme="1"/>
      <name val="Open Sans"/>
    </font>
    <font>
      <color rgb="FF222222"/>
      <name val="Open Sans"/>
    </font>
    <font>
      <b/>
      <i/>
      <sz val="10.0"/>
      <color rgb="FF000000"/>
      <name val="Open Sans"/>
    </font>
    <font>
      <b/>
      <i/>
      <sz val="10.0"/>
      <color theme="1"/>
      <name val="Open Sans"/>
    </font>
    <font>
      <i/>
      <sz val="10.0"/>
      <color rgb="FFFF0000"/>
      <name val="Open Sans"/>
    </font>
    <font>
      <color rgb="FF000000"/>
      <name val="Open Sans"/>
    </font>
    <font>
      <b/>
      <color rgb="FF000000"/>
      <name val="Open Sans"/>
    </font>
    <font>
      <color theme="1"/>
      <name val="Calibri"/>
      <scheme val="minor"/>
    </font>
    <font>
      <b/>
      <color rgb="FF002E5D"/>
      <name val="Open Sans"/>
    </font>
  </fonts>
  <fills count="6">
    <fill>
      <patternFill patternType="none"/>
    </fill>
    <fill>
      <patternFill patternType="lightGray"/>
    </fill>
    <fill>
      <patternFill patternType="solid">
        <fgColor rgb="FF002E5D"/>
        <bgColor rgb="FF002E5D"/>
      </patternFill>
    </fill>
    <fill>
      <patternFill patternType="solid">
        <fgColor rgb="FFB7C9E9"/>
        <bgColor rgb="FFB7C9E9"/>
      </patternFill>
    </fill>
    <fill>
      <patternFill patternType="solid">
        <fgColor rgb="FFFFFFFF"/>
        <bgColor rgb="FFFFFFFF"/>
      </patternFill>
    </fill>
    <fill>
      <patternFill patternType="solid">
        <fgColor rgb="FF1D1849"/>
        <bgColor rgb="FF1D1849"/>
      </patternFill>
    </fill>
  </fills>
  <borders count="12">
    <border/>
    <border>
      <left/>
      <top/>
      <bottom/>
    </border>
    <border>
      <right/>
      <top/>
      <bottom/>
    </border>
    <border>
      <left/>
      <right/>
      <top/>
      <bottom/>
    </border>
    <border>
      <left style="thin">
        <color rgb="FF000000"/>
      </left>
      <right style="thin">
        <color rgb="FF000000"/>
      </right>
      <top/>
      <bottom style="thin">
        <color rgb="FF000000"/>
      </bottom>
    </border>
    <border>
      <left/>
      <right style="thin">
        <color rgb="FF000000"/>
      </right>
      <top/>
      <bottom style="thin">
        <color rgb="FF000000"/>
      </bottom>
    </border>
    <border>
      <top/>
      <bottom/>
    </border>
    <border>
      <bottom/>
    </border>
    <border>
      <left/>
      <right/>
      <bottom/>
    </border>
    <border>
      <left style="thin">
        <color rgb="FF000000"/>
      </lef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83">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center"/>
    </xf>
    <xf borderId="2" fillId="0" fontId="2" numFmtId="0" xfId="0" applyBorder="1" applyFont="1"/>
    <xf borderId="3" fillId="3" fontId="3" numFmtId="0" xfId="0" applyAlignment="1" applyBorder="1" applyFill="1" applyFont="1">
      <alignment vertical="center"/>
    </xf>
    <xf borderId="3" fillId="3" fontId="4" numFmtId="0" xfId="0" applyAlignment="1" applyBorder="1" applyFont="1">
      <alignment vertical="center"/>
    </xf>
    <xf borderId="0" fillId="0" fontId="5" numFmtId="0" xfId="0" applyAlignment="1" applyFont="1">
      <alignment vertical="center"/>
    </xf>
    <xf borderId="0" fillId="0" fontId="5" numFmtId="164" xfId="0" applyAlignment="1" applyFont="1" applyNumberFormat="1">
      <alignment readingOrder="0" vertical="center"/>
    </xf>
    <xf borderId="0" fillId="0" fontId="5" numFmtId="0" xfId="0" applyAlignment="1" applyFont="1">
      <alignment readingOrder="0" vertical="center"/>
    </xf>
    <xf borderId="0" fillId="0" fontId="5" numFmtId="0" xfId="0" applyAlignment="1" applyFont="1">
      <alignment horizontal="right" vertical="center"/>
    </xf>
    <xf borderId="0" fillId="0" fontId="6" numFmtId="0" xfId="0" applyAlignment="1" applyFont="1">
      <alignment vertical="center"/>
    </xf>
    <xf borderId="4" fillId="2" fontId="5" numFmtId="0" xfId="0" applyAlignment="1" applyBorder="1" applyFont="1">
      <alignment vertical="center"/>
    </xf>
    <xf borderId="5" fillId="2" fontId="5" numFmtId="0" xfId="0" applyAlignment="1" applyBorder="1" applyFont="1">
      <alignment vertical="center"/>
    </xf>
    <xf borderId="0" fillId="3" fontId="7" numFmtId="0" xfId="0" applyAlignment="1" applyFont="1">
      <alignment vertical="bottom"/>
    </xf>
    <xf borderId="0" fillId="3" fontId="7" numFmtId="0" xfId="0" applyAlignment="1" applyFont="1">
      <alignment horizontal="right" vertical="bottom"/>
    </xf>
    <xf borderId="0" fillId="3" fontId="7" numFmtId="165" xfId="0" applyAlignment="1" applyFont="1" applyNumberFormat="1">
      <alignment horizontal="right" vertical="bottom"/>
    </xf>
    <xf borderId="6" fillId="0" fontId="2" numFmtId="0" xfId="0" applyBorder="1" applyFont="1"/>
    <xf borderId="0" fillId="0" fontId="5" numFmtId="0" xfId="0" applyAlignment="1" applyFont="1">
      <alignment horizontal="left" vertical="center"/>
    </xf>
    <xf borderId="0" fillId="2" fontId="8" numFmtId="0" xfId="0" applyAlignment="1" applyFont="1">
      <alignment horizontal="center" readingOrder="0"/>
    </xf>
    <xf borderId="0" fillId="0" fontId="9" numFmtId="0" xfId="0" applyFont="1"/>
    <xf borderId="7" fillId="2" fontId="10" numFmtId="0" xfId="0" applyAlignment="1" applyBorder="1" applyFont="1">
      <alignment horizontal="center" readingOrder="0"/>
    </xf>
    <xf borderId="7" fillId="0" fontId="2" numFmtId="0" xfId="0" applyBorder="1" applyFont="1"/>
    <xf borderId="3" fillId="2" fontId="5" numFmtId="0" xfId="0" applyAlignment="1" applyBorder="1" applyFont="1">
      <alignment horizontal="center" vertical="center"/>
    </xf>
    <xf borderId="3" fillId="2" fontId="1" numFmtId="0" xfId="0" applyAlignment="1" applyBorder="1" applyFont="1">
      <alignment horizontal="left" vertical="center"/>
    </xf>
    <xf borderId="3" fillId="2" fontId="1" numFmtId="40" xfId="0" applyAlignment="1" applyBorder="1" applyFont="1" applyNumberFormat="1">
      <alignment horizontal="left" vertical="center"/>
    </xf>
    <xf borderId="3" fillId="2" fontId="1" numFmtId="38" xfId="0" applyAlignment="1" applyBorder="1" applyFont="1" applyNumberFormat="1">
      <alignment horizontal="left" vertical="center"/>
    </xf>
    <xf borderId="3" fillId="2" fontId="1" numFmtId="40" xfId="0" applyAlignment="1" applyBorder="1" applyFont="1" applyNumberFormat="1">
      <alignment horizontal="left" readingOrder="0" vertical="center"/>
    </xf>
    <xf borderId="8" fillId="2" fontId="10" numFmtId="40" xfId="0" applyAlignment="1" applyBorder="1" applyFont="1" applyNumberFormat="1">
      <alignment readingOrder="0"/>
    </xf>
    <xf borderId="3" fillId="3" fontId="3" numFmtId="0" xfId="0" applyAlignment="1" applyBorder="1" applyFont="1">
      <alignment horizontal="center" vertical="center"/>
    </xf>
    <xf borderId="1" fillId="3" fontId="3" numFmtId="0" xfId="0" applyAlignment="1" applyBorder="1" applyFont="1">
      <alignment horizontal="left" vertical="center"/>
    </xf>
    <xf borderId="3" fillId="3" fontId="3" numFmtId="165" xfId="0" applyAlignment="1" applyBorder="1" applyFont="1" applyNumberFormat="1">
      <alignment horizontal="left" vertical="center"/>
    </xf>
    <xf borderId="0" fillId="0" fontId="4" numFmtId="165" xfId="0" applyAlignment="1" applyFont="1" applyNumberFormat="1">
      <alignment horizontal="left" vertical="center"/>
    </xf>
    <xf borderId="6" fillId="3" fontId="3" numFmtId="0" xfId="0" applyAlignment="1" applyBorder="1" applyFont="1">
      <alignment horizontal="left" vertical="center"/>
    </xf>
    <xf borderId="2" fillId="3" fontId="3" numFmtId="0" xfId="0" applyAlignment="1" applyBorder="1" applyFont="1">
      <alignment horizontal="left" vertical="center"/>
    </xf>
    <xf borderId="8" fillId="3" fontId="11" numFmtId="10" xfId="0" applyBorder="1" applyFont="1" applyNumberFormat="1"/>
    <xf borderId="0" fillId="0" fontId="12" numFmtId="0" xfId="0" applyAlignment="1" applyFont="1">
      <alignment horizontal="center" vertical="center"/>
    </xf>
    <xf borderId="0" fillId="0" fontId="12" numFmtId="0" xfId="0" applyAlignment="1" applyFont="1">
      <alignment horizontal="left" vertical="center"/>
    </xf>
    <xf borderId="0" fillId="0" fontId="12" numFmtId="165" xfId="0" applyAlignment="1" applyFont="1" applyNumberFormat="1">
      <alignment horizontal="left" vertical="center"/>
    </xf>
    <xf borderId="0" fillId="0" fontId="12" numFmtId="3" xfId="0" applyAlignment="1" applyFont="1" applyNumberFormat="1">
      <alignment horizontal="center" vertical="center"/>
    </xf>
    <xf borderId="0" fillId="0" fontId="5" numFmtId="165" xfId="0" applyAlignment="1" applyFont="1" applyNumberFormat="1">
      <alignment horizontal="left" vertical="center"/>
    </xf>
    <xf borderId="0" fillId="0" fontId="9" numFmtId="10" xfId="0" applyFont="1" applyNumberFormat="1"/>
    <xf borderId="0" fillId="0" fontId="13" numFmtId="0" xfId="0" applyAlignment="1" applyFont="1">
      <alignment horizontal="center" vertical="center"/>
    </xf>
    <xf borderId="0" fillId="0" fontId="13" numFmtId="0" xfId="0" applyAlignment="1" applyFont="1">
      <alignment horizontal="left" vertical="center"/>
    </xf>
    <xf borderId="0" fillId="0" fontId="13" numFmtId="165" xfId="0" applyAlignment="1" applyFont="1" applyNumberFormat="1">
      <alignment horizontal="left" readingOrder="0" vertical="center"/>
    </xf>
    <xf borderId="0" fillId="0" fontId="13" numFmtId="3" xfId="0" applyAlignment="1" applyFont="1" applyNumberFormat="1">
      <alignment horizontal="center" vertical="center"/>
    </xf>
    <xf borderId="0" fillId="0" fontId="13" numFmtId="165" xfId="0" applyAlignment="1" applyFont="1" applyNumberFormat="1">
      <alignment horizontal="left" vertical="center"/>
    </xf>
    <xf borderId="0" fillId="0" fontId="6" numFmtId="165" xfId="0" applyAlignment="1" applyFont="1" applyNumberFormat="1">
      <alignment horizontal="left" vertical="center"/>
    </xf>
    <xf borderId="0" fillId="0" fontId="12" numFmtId="165" xfId="0" applyAlignment="1" applyFont="1" applyNumberFormat="1">
      <alignment horizontal="left" readingOrder="0" vertical="center"/>
    </xf>
    <xf borderId="0" fillId="0" fontId="14" numFmtId="10" xfId="0" applyFont="1" applyNumberFormat="1"/>
    <xf borderId="0" fillId="0" fontId="13" numFmtId="0" xfId="0" applyAlignment="1" applyFont="1">
      <alignment horizontal="center" readingOrder="0" vertical="center"/>
    </xf>
    <xf borderId="0" fillId="0" fontId="13" numFmtId="0" xfId="0" applyAlignment="1" applyFont="1">
      <alignment horizontal="left" readingOrder="0" vertical="center"/>
    </xf>
    <xf borderId="0" fillId="0" fontId="13" numFmtId="3" xfId="0" applyAlignment="1" applyFont="1" applyNumberFormat="1">
      <alignment horizontal="center" readingOrder="0" vertical="center"/>
    </xf>
    <xf borderId="0" fillId="0" fontId="12" numFmtId="0" xfId="0" applyAlignment="1" applyFont="1">
      <alignment horizontal="left" readingOrder="0" vertical="center"/>
    </xf>
    <xf borderId="0" fillId="0" fontId="12" numFmtId="3" xfId="0" applyAlignment="1" applyFont="1" applyNumberFormat="1">
      <alignment horizontal="center" readingOrder="0" vertical="center"/>
    </xf>
    <xf borderId="0" fillId="4" fontId="15" numFmtId="165" xfId="0" applyAlignment="1" applyFill="1" applyFont="1" applyNumberFormat="1">
      <alignment readingOrder="0"/>
    </xf>
    <xf borderId="0" fillId="0" fontId="12" numFmtId="0" xfId="0" applyAlignment="1" applyFont="1">
      <alignment horizontal="left" readingOrder="0" vertical="center"/>
    </xf>
    <xf borderId="0" fillId="0" fontId="3" numFmtId="0" xfId="0" applyAlignment="1" applyFont="1">
      <alignment horizontal="center" vertical="center"/>
    </xf>
    <xf borderId="0" fillId="0" fontId="3" numFmtId="0" xfId="0" applyAlignment="1" applyFont="1">
      <alignment horizontal="center" readingOrder="0" vertical="center"/>
    </xf>
    <xf borderId="0" fillId="0" fontId="16" numFmtId="165" xfId="0" applyAlignment="1" applyFont="1" applyNumberFormat="1">
      <alignment horizontal="left" vertical="center"/>
    </xf>
    <xf borderId="0" fillId="0" fontId="17" numFmtId="165" xfId="0" applyAlignment="1" applyFont="1" applyNumberFormat="1">
      <alignment horizontal="left" vertical="center"/>
    </xf>
    <xf borderId="0" fillId="0" fontId="14" numFmtId="0" xfId="0" applyFont="1"/>
    <xf borderId="0" fillId="0" fontId="13" numFmtId="165" xfId="0" applyAlignment="1" applyFont="1" applyNumberFormat="1">
      <alignment horizontal="center" readingOrder="0" vertical="center"/>
    </xf>
    <xf borderId="0" fillId="0" fontId="13" numFmtId="165" xfId="0" applyAlignment="1" applyFont="1" applyNumberFormat="1">
      <alignment horizontal="center" vertical="center"/>
    </xf>
    <xf borderId="0" fillId="0" fontId="11" numFmtId="0" xfId="0" applyAlignment="1" applyFont="1">
      <alignment readingOrder="0"/>
    </xf>
    <xf borderId="0" fillId="0" fontId="14" numFmtId="0" xfId="0" applyAlignment="1" applyFont="1">
      <alignment readingOrder="0"/>
    </xf>
    <xf borderId="0" fillId="0" fontId="12" numFmtId="0" xfId="0" applyAlignment="1" applyFont="1">
      <alignment horizontal="center" readingOrder="0" vertical="center"/>
    </xf>
    <xf borderId="0" fillId="0" fontId="6" numFmtId="166" xfId="0" applyAlignment="1" applyFont="1" applyNumberFormat="1">
      <alignment horizontal="right" readingOrder="0" vertical="center"/>
    </xf>
    <xf borderId="0" fillId="0" fontId="5" numFmtId="167" xfId="0" applyAlignment="1" applyFont="1" applyNumberFormat="1">
      <alignment readingOrder="0" vertical="center"/>
    </xf>
    <xf borderId="0" fillId="0" fontId="5" numFmtId="165" xfId="0" applyAlignment="1" applyFont="1" applyNumberFormat="1">
      <alignment vertical="center"/>
    </xf>
    <xf borderId="0" fillId="0" fontId="9" numFmtId="165" xfId="0" applyFont="1" applyNumberFormat="1"/>
    <xf borderId="0" fillId="0" fontId="9" numFmtId="0" xfId="0" applyAlignment="1" applyFont="1">
      <alignment readingOrder="0"/>
    </xf>
    <xf borderId="0" fillId="0" fontId="12" numFmtId="166" xfId="0" applyAlignment="1" applyFont="1" applyNumberFormat="1">
      <alignment horizontal="center" readingOrder="0" vertical="center"/>
    </xf>
    <xf borderId="0" fillId="0" fontId="12" numFmtId="168" xfId="0" applyAlignment="1" applyFont="1" applyNumberFormat="1">
      <alignment horizontal="center" readingOrder="0" vertical="center"/>
    </xf>
    <xf borderId="0" fillId="0" fontId="18" numFmtId="165" xfId="0" applyAlignment="1" applyFont="1" applyNumberFormat="1">
      <alignment horizontal="left" vertical="center"/>
    </xf>
    <xf borderId="0" fillId="0" fontId="9" numFmtId="49" xfId="0" applyAlignment="1" applyFont="1" applyNumberFormat="1">
      <alignment horizontal="right" readingOrder="0"/>
    </xf>
    <xf borderId="0" fillId="0" fontId="6" numFmtId="4" xfId="0" applyAlignment="1" applyFont="1" applyNumberFormat="1">
      <alignment horizontal="center" vertical="center"/>
    </xf>
    <xf borderId="0" fillId="0" fontId="5" numFmtId="165" xfId="0" applyAlignment="1" applyFont="1" applyNumberFormat="1">
      <alignment horizontal="center" vertical="center"/>
    </xf>
    <xf borderId="0" fillId="0" fontId="13" numFmtId="3" xfId="0" applyAlignment="1" applyFont="1" applyNumberFormat="1">
      <alignment horizontal="left" vertical="center"/>
    </xf>
    <xf borderId="0" fillId="4" fontId="19" numFmtId="165" xfId="0" applyAlignment="1" applyFont="1" applyNumberFormat="1">
      <alignment horizontal="right" readingOrder="0"/>
    </xf>
    <xf borderId="1" fillId="2" fontId="1" numFmtId="0" xfId="0" applyAlignment="1" applyBorder="1" applyFont="1">
      <alignment horizontal="left" vertical="center"/>
    </xf>
    <xf borderId="3" fillId="2" fontId="1" numFmtId="165" xfId="0" applyAlignment="1" applyBorder="1" applyFont="1" applyNumberFormat="1">
      <alignment horizontal="left" vertical="center"/>
    </xf>
    <xf borderId="6" fillId="2" fontId="1" numFmtId="0" xfId="0" applyAlignment="1" applyBorder="1" applyFont="1">
      <alignment horizontal="left" vertical="center"/>
    </xf>
    <xf borderId="2" fillId="2" fontId="1" numFmtId="0" xfId="0" applyAlignment="1" applyBorder="1" applyFont="1">
      <alignment horizontal="left" vertical="center"/>
    </xf>
    <xf borderId="8" fillId="2" fontId="10" numFmtId="10" xfId="0" applyBorder="1" applyFont="1" applyNumberFormat="1"/>
    <xf borderId="3" fillId="4" fontId="12" numFmtId="0" xfId="0" applyAlignment="1" applyBorder="1" applyFont="1">
      <alignment horizontal="left" vertical="center"/>
    </xf>
    <xf borderId="3" fillId="2" fontId="5" numFmtId="0" xfId="0" applyAlignment="1" applyBorder="1" applyFont="1">
      <alignment shrinkToFit="0" vertical="center" wrapText="1"/>
    </xf>
    <xf borderId="3" fillId="2" fontId="5" numFmtId="0" xfId="0" applyAlignment="1" applyBorder="1" applyFont="1">
      <alignment horizontal="center" shrinkToFit="0" vertical="center" wrapText="1"/>
    </xf>
    <xf borderId="3" fillId="2" fontId="1" numFmtId="0" xfId="0" applyAlignment="1" applyBorder="1" applyFont="1">
      <alignment readingOrder="0" shrinkToFit="0" vertical="center" wrapText="1"/>
    </xf>
    <xf borderId="0" fillId="0" fontId="9" numFmtId="0" xfId="0" applyAlignment="1" applyFont="1">
      <alignment vertical="center"/>
    </xf>
    <xf borderId="0" fillId="2" fontId="10" numFmtId="0" xfId="0" applyAlignment="1" applyFont="1">
      <alignment readingOrder="0" vertical="center"/>
    </xf>
    <xf borderId="3" fillId="3" fontId="3" numFmtId="0" xfId="0" applyAlignment="1" applyBorder="1" applyFont="1">
      <alignment horizontal="center" shrinkToFit="0" vertical="center" wrapText="1"/>
    </xf>
    <xf borderId="3" fillId="3" fontId="3" numFmtId="0" xfId="0" applyAlignment="1" applyBorder="1" applyFont="1">
      <alignment horizontal="left" shrinkToFit="0" vertical="center" wrapText="1"/>
    </xf>
    <xf borderId="0" fillId="0" fontId="12" numFmtId="0" xfId="0" applyAlignment="1" applyFont="1">
      <alignment horizontal="center" shrinkToFit="0" vertical="center" wrapText="1"/>
    </xf>
    <xf borderId="0" fillId="0" fontId="12" numFmtId="0" xfId="0" applyAlignment="1" applyFont="1">
      <alignment horizontal="left" shrinkToFit="0" vertical="center" wrapText="1"/>
    </xf>
    <xf borderId="0" fillId="4" fontId="19" numFmtId="0" xfId="0" applyAlignment="1" applyFont="1">
      <alignment horizontal="left" readingOrder="0" vertical="center"/>
    </xf>
    <xf borderId="0" fillId="0" fontId="12" numFmtId="0" xfId="0" applyAlignment="1" applyFont="1">
      <alignment horizontal="left" readingOrder="0" shrinkToFit="0" vertical="center" wrapText="1"/>
    </xf>
    <xf borderId="0" fillId="0" fontId="12" numFmtId="0" xfId="0" applyAlignment="1" applyFont="1">
      <alignment horizontal="center" readingOrder="0" shrinkToFit="0" vertical="center" wrapText="1"/>
    </xf>
    <xf borderId="0" fillId="0" fontId="5" numFmtId="0" xfId="0" applyAlignment="1" applyFont="1">
      <alignment shrinkToFit="0" vertical="center" wrapText="1"/>
    </xf>
    <xf borderId="3" fillId="2" fontId="1" numFmtId="0" xfId="0" applyAlignment="1" applyBorder="1" applyFont="1">
      <alignment horizontal="left" shrinkToFit="0" vertical="center" wrapText="1"/>
    </xf>
    <xf borderId="0" fillId="2" fontId="10" numFmtId="0" xfId="0" applyAlignment="1" applyFont="1">
      <alignment horizontal="center" readingOrder="0"/>
    </xf>
    <xf borderId="3" fillId="2" fontId="5" numFmtId="0" xfId="0" applyAlignment="1" applyBorder="1" applyFont="1">
      <alignment horizontal="left" vertical="center"/>
    </xf>
    <xf borderId="0" fillId="0" fontId="9" numFmtId="0" xfId="0" applyAlignment="1" applyFont="1">
      <alignment horizontal="left"/>
    </xf>
    <xf borderId="3" fillId="3" fontId="3" numFmtId="167" xfId="0" applyAlignment="1" applyBorder="1" applyFont="1" applyNumberFormat="1">
      <alignment horizontal="left" vertical="center"/>
    </xf>
    <xf borderId="0" fillId="0" fontId="4" numFmtId="0" xfId="0" applyAlignment="1" applyFont="1">
      <alignment horizontal="left" vertical="center"/>
    </xf>
    <xf borderId="0" fillId="3" fontId="3" numFmtId="10" xfId="0" applyAlignment="1" applyFont="1" applyNumberFormat="1">
      <alignment horizontal="left" vertical="center"/>
    </xf>
    <xf borderId="0" fillId="0" fontId="12" numFmtId="167" xfId="0" applyAlignment="1" applyFont="1" applyNumberFormat="1">
      <alignment horizontal="left" vertical="center"/>
    </xf>
    <xf borderId="0" fillId="0" fontId="12" numFmtId="10" xfId="0" applyAlignment="1" applyFont="1" applyNumberFormat="1">
      <alignment horizontal="left" readingOrder="0" vertical="center"/>
    </xf>
    <xf borderId="0" fillId="0" fontId="12" numFmtId="167" xfId="0" applyAlignment="1" applyFont="1" applyNumberFormat="1">
      <alignment horizontal="left" readingOrder="0" vertical="center"/>
    </xf>
    <xf borderId="0" fillId="0" fontId="12" numFmtId="168" xfId="0" applyAlignment="1" applyFont="1" applyNumberFormat="1">
      <alignment readingOrder="0" vertical="center"/>
    </xf>
    <xf borderId="3" fillId="2" fontId="4" numFmtId="0" xfId="0" applyAlignment="1" applyBorder="1" applyFont="1">
      <alignment horizontal="center" vertical="center"/>
    </xf>
    <xf borderId="3" fillId="2" fontId="1" numFmtId="167" xfId="0" applyAlignment="1" applyBorder="1" applyFont="1" applyNumberFormat="1">
      <alignment horizontal="left" vertical="center"/>
    </xf>
    <xf borderId="0" fillId="2" fontId="1" numFmtId="10" xfId="0" applyAlignment="1" applyFont="1" applyNumberFormat="1">
      <alignment horizontal="left" vertical="center"/>
    </xf>
    <xf borderId="9" fillId="2" fontId="5" numFmtId="0" xfId="0" applyAlignment="1" applyBorder="1" applyFont="1">
      <alignment shrinkToFit="0" vertical="center" wrapText="1"/>
    </xf>
    <xf borderId="10" fillId="2" fontId="5" numFmtId="0" xfId="0" applyAlignment="1" applyBorder="1" applyFont="1">
      <alignment horizontal="center" shrinkToFit="0" vertical="center" wrapText="1"/>
    </xf>
    <xf borderId="11" fillId="2" fontId="1" numFmtId="0" xfId="0" applyAlignment="1" applyBorder="1" applyFont="1">
      <alignment readingOrder="0" shrinkToFit="0" vertical="center" wrapText="1"/>
    </xf>
    <xf borderId="8" fillId="3" fontId="3" numFmtId="0" xfId="0" applyAlignment="1" applyBorder="1" applyFont="1">
      <alignment horizontal="center" shrinkToFit="0" vertical="center" wrapText="1"/>
    </xf>
    <xf borderId="3" fillId="2" fontId="4" numFmtId="0" xfId="0" applyAlignment="1" applyBorder="1" applyFont="1">
      <alignment horizontal="center" shrinkToFit="0" vertical="center" wrapText="1"/>
    </xf>
    <xf borderId="0" fillId="2" fontId="10" numFmtId="4" xfId="0" applyAlignment="1" applyFont="1" applyNumberFormat="1">
      <alignment horizontal="center" readingOrder="0"/>
    </xf>
    <xf borderId="0" fillId="2" fontId="10" numFmtId="4" xfId="0" applyAlignment="1" applyFont="1" applyNumberFormat="1">
      <alignment horizontal="center"/>
    </xf>
    <xf borderId="0" fillId="2" fontId="9" numFmtId="166" xfId="0" applyFont="1" applyNumberFormat="1"/>
    <xf borderId="0" fillId="3" fontId="20" numFmtId="49" xfId="0" applyFont="1" applyNumberFormat="1"/>
    <xf borderId="0" fillId="3" fontId="20" numFmtId="168" xfId="0" applyAlignment="1" applyFont="1" applyNumberFormat="1">
      <alignment horizontal="right"/>
    </xf>
    <xf borderId="0" fillId="3" fontId="9" numFmtId="166" xfId="0" applyFont="1" applyNumberFormat="1"/>
    <xf borderId="0" fillId="3" fontId="20" numFmtId="4" xfId="0" applyFont="1" applyNumberFormat="1"/>
    <xf borderId="0" fillId="0" fontId="19" numFmtId="49" xfId="0" applyFont="1" applyNumberFormat="1"/>
    <xf borderId="0" fillId="0" fontId="19" numFmtId="168" xfId="0" applyAlignment="1" applyFont="1" applyNumberFormat="1">
      <alignment horizontal="right" readingOrder="0"/>
    </xf>
    <xf borderId="0" fillId="0" fontId="9" numFmtId="166" xfId="0" applyFont="1" applyNumberFormat="1"/>
    <xf borderId="0" fillId="0" fontId="19" numFmtId="4" xfId="0" applyFont="1" applyNumberFormat="1"/>
    <xf borderId="0" fillId="0" fontId="9" numFmtId="49" xfId="0" applyFont="1" applyNumberFormat="1"/>
    <xf borderId="0" fillId="0" fontId="9" numFmtId="168" xfId="0" applyAlignment="1" applyFont="1" applyNumberFormat="1">
      <alignment horizontal="right" readingOrder="0" vertical="bottom"/>
    </xf>
    <xf borderId="0" fillId="3" fontId="11" numFmtId="49" xfId="0" applyAlignment="1" applyFont="1" applyNumberFormat="1">
      <alignment readingOrder="0"/>
    </xf>
    <xf borderId="0" fillId="3" fontId="11" numFmtId="168" xfId="0" applyAlignment="1" applyFont="1" applyNumberFormat="1">
      <alignment horizontal="right" readingOrder="0" vertical="bottom"/>
    </xf>
    <xf borderId="0" fillId="3" fontId="20" numFmtId="4" xfId="0" applyAlignment="1" applyFont="1" applyNumberFormat="1">
      <alignment shrinkToFit="0" vertical="bottom" wrapText="1"/>
    </xf>
    <xf borderId="0" fillId="3" fontId="20" numFmtId="168" xfId="0" applyAlignment="1" applyFont="1" applyNumberFormat="1">
      <alignment horizontal="right" shrinkToFit="0" vertical="bottom" wrapText="1"/>
    </xf>
    <xf borderId="0" fillId="0" fontId="9" numFmtId="49" xfId="0" applyAlignment="1" applyFont="1" applyNumberFormat="1">
      <alignment readingOrder="0"/>
    </xf>
    <xf borderId="0" fillId="4" fontId="19" numFmtId="4" xfId="0" applyAlignment="1" applyFont="1" applyNumberFormat="1">
      <alignment vertical="bottom"/>
    </xf>
    <xf borderId="0" fillId="0" fontId="19" numFmtId="168" xfId="0" applyAlignment="1" applyFont="1" applyNumberFormat="1">
      <alignment horizontal="right" readingOrder="0" vertical="bottom"/>
    </xf>
    <xf borderId="0" fillId="3" fontId="20" numFmtId="49" xfId="0" applyAlignment="1" applyFont="1" applyNumberFormat="1">
      <alignment shrinkToFit="0" wrapText="1"/>
    </xf>
    <xf borderId="0" fillId="3" fontId="20" numFmtId="168" xfId="0" applyAlignment="1" applyFont="1" applyNumberFormat="1">
      <alignment horizontal="right" shrinkToFit="0" wrapText="1"/>
    </xf>
    <xf borderId="0" fillId="3" fontId="9" numFmtId="166" xfId="0" applyAlignment="1" applyFont="1" applyNumberFormat="1">
      <alignment shrinkToFit="0" wrapText="1"/>
    </xf>
    <xf borderId="0" fillId="3" fontId="20" numFmtId="4" xfId="0" applyAlignment="1" applyFont="1" applyNumberFormat="1">
      <alignment vertical="bottom"/>
    </xf>
    <xf borderId="0" fillId="3" fontId="20" numFmtId="168" xfId="0" applyAlignment="1" applyFont="1" applyNumberFormat="1">
      <alignment horizontal="right" vertical="bottom"/>
    </xf>
    <xf borderId="0" fillId="0" fontId="19" numFmtId="49" xfId="0" applyAlignment="1" applyFont="1" applyNumberFormat="1">
      <alignment readingOrder="0"/>
    </xf>
    <xf borderId="0" fillId="0" fontId="19" numFmtId="4" xfId="0" applyAlignment="1" applyFont="1" applyNumberFormat="1">
      <alignment vertical="bottom"/>
    </xf>
    <xf borderId="0" fillId="0" fontId="19" numFmtId="168" xfId="0" applyAlignment="1" applyFont="1" applyNumberFormat="1">
      <alignment horizontal="right" vertical="bottom"/>
    </xf>
    <xf borderId="0" fillId="0" fontId="19" numFmtId="165" xfId="0" applyAlignment="1" applyFont="1" applyNumberFormat="1">
      <alignment horizontal="right" readingOrder="0" vertical="bottom"/>
    </xf>
    <xf borderId="0" fillId="0" fontId="19" numFmtId="165" xfId="0" applyAlignment="1" applyFont="1" applyNumberFormat="1">
      <alignment horizontal="right" readingOrder="0"/>
    </xf>
    <xf borderId="0" fillId="0" fontId="21" numFmtId="0" xfId="0" applyAlignment="1" applyFont="1">
      <alignment readingOrder="0"/>
    </xf>
    <xf borderId="0" fillId="0" fontId="19" numFmtId="4" xfId="0" applyAlignment="1" applyFont="1" applyNumberFormat="1">
      <alignment readingOrder="0" vertical="bottom"/>
    </xf>
    <xf borderId="0" fillId="0" fontId="19" numFmtId="165" xfId="0" applyAlignment="1" applyFont="1" applyNumberFormat="1">
      <alignment horizontal="right"/>
    </xf>
    <xf borderId="0" fillId="0" fontId="19" numFmtId="4" xfId="0" applyAlignment="1" applyFont="1" applyNumberFormat="1">
      <alignment readingOrder="0" vertical="bottom"/>
    </xf>
    <xf borderId="0" fillId="0" fontId="9" numFmtId="165" xfId="0" applyAlignment="1" applyFont="1" applyNumberFormat="1">
      <alignment horizontal="right" readingOrder="0"/>
    </xf>
    <xf borderId="0" fillId="0" fontId="19" numFmtId="168" xfId="0" applyAlignment="1" applyFont="1" applyNumberFormat="1">
      <alignment horizontal="right"/>
    </xf>
    <xf borderId="0" fillId="0" fontId="9" numFmtId="49" xfId="0" applyAlignment="1" applyFont="1" applyNumberFormat="1">
      <alignment readingOrder="0" vertical="bottom"/>
    </xf>
    <xf borderId="0" fillId="0" fontId="9" numFmtId="165" xfId="0" applyAlignment="1" applyFont="1" applyNumberFormat="1">
      <alignment readingOrder="0" vertical="bottom"/>
    </xf>
    <xf borderId="0" fillId="5" fontId="10" numFmtId="4" xfId="0" applyFill="1" applyFont="1" applyNumberFormat="1"/>
    <xf borderId="0" fillId="5" fontId="10" numFmtId="168" xfId="0" applyAlignment="1" applyFont="1" applyNumberFormat="1">
      <alignment horizontal="right"/>
    </xf>
    <xf borderId="0" fillId="5" fontId="9" numFmtId="168" xfId="0" applyFont="1" applyNumberFormat="1"/>
    <xf borderId="0" fillId="2" fontId="10" numFmtId="0" xfId="0" applyAlignment="1" applyFont="1">
      <alignment horizontal="center" vertical="bottom"/>
    </xf>
    <xf borderId="0" fillId="2" fontId="10" numFmtId="0" xfId="0" applyAlignment="1" applyFont="1">
      <alignment horizontal="center" shrinkToFit="0" vertical="bottom" wrapText="1"/>
    </xf>
    <xf borderId="0" fillId="2" fontId="10" numFmtId="0" xfId="0" applyAlignment="1" applyFont="1">
      <alignment vertical="bottom"/>
    </xf>
    <xf borderId="0" fillId="2" fontId="9" numFmtId="0" xfId="0" applyAlignment="1" applyFont="1">
      <alignment vertical="bottom"/>
    </xf>
    <xf borderId="0" fillId="3" fontId="11" numFmtId="4" xfId="0" applyAlignment="1" applyFont="1" applyNumberFormat="1">
      <alignment horizontal="left" vertical="center"/>
    </xf>
    <xf borderId="0" fillId="3" fontId="9" numFmtId="4" xfId="0" applyAlignment="1" applyFont="1" applyNumberFormat="1">
      <alignment vertical="bottom"/>
    </xf>
    <xf borderId="0" fillId="0" fontId="9" numFmtId="4" xfId="0" applyAlignment="1" applyFont="1" applyNumberFormat="1">
      <alignment horizontal="left" vertical="center"/>
    </xf>
    <xf borderId="0" fillId="0" fontId="9" numFmtId="4" xfId="0" applyAlignment="1" applyFont="1" applyNumberFormat="1">
      <alignment readingOrder="0" shrinkToFit="0" vertical="bottom" wrapText="1"/>
    </xf>
    <xf borderId="0" fillId="3" fontId="22" numFmtId="4" xfId="0" applyAlignment="1" applyFont="1" applyNumberFormat="1">
      <alignment horizontal="left" readingOrder="0" vertical="center"/>
    </xf>
    <xf borderId="0" fillId="3" fontId="9" numFmtId="4" xfId="0" applyAlignment="1" applyFont="1" applyNumberFormat="1">
      <alignment readingOrder="0" shrinkToFit="0" vertical="bottom" wrapText="1"/>
    </xf>
    <xf borderId="0" fillId="0" fontId="9" numFmtId="4" xfId="0" applyAlignment="1" applyFont="1" applyNumberFormat="1">
      <alignment horizontal="left" readingOrder="0" vertical="center"/>
    </xf>
    <xf borderId="0" fillId="0" fontId="9" numFmtId="0" xfId="0" applyAlignment="1" applyFont="1">
      <alignment readingOrder="0" shrinkToFit="0" vertical="bottom" wrapText="1"/>
    </xf>
    <xf borderId="0" fillId="3" fontId="9" numFmtId="4" xfId="0" applyAlignment="1" applyFont="1" applyNumberFormat="1">
      <alignment vertical="top"/>
    </xf>
    <xf borderId="0" fillId="0" fontId="19" numFmtId="49" xfId="0" applyAlignment="1" applyFont="1" applyNumberFormat="1">
      <alignment horizontal="left" readingOrder="0"/>
    </xf>
    <xf borderId="0" fillId="0" fontId="9" numFmtId="49" xfId="0" applyAlignment="1" applyFont="1" applyNumberFormat="1">
      <alignment horizontal="left" readingOrder="0"/>
    </xf>
    <xf borderId="0" fillId="0" fontId="9" numFmtId="49" xfId="0" applyAlignment="1" applyFont="1" applyNumberFormat="1">
      <alignment horizontal="left" readingOrder="0" vertical="bottom"/>
    </xf>
    <xf borderId="0" fillId="2" fontId="10" numFmtId="4" xfId="0" applyAlignment="1" applyFont="1" applyNumberFormat="1">
      <alignment horizontal="left" vertical="center"/>
    </xf>
    <xf borderId="0" fillId="2" fontId="9" numFmtId="4" xfId="0" applyAlignment="1" applyFont="1" applyNumberFormat="1">
      <alignment vertical="bottom"/>
    </xf>
    <xf borderId="0" fillId="0" fontId="9" numFmtId="4" xfId="0" applyAlignment="1" applyFont="1" applyNumberFormat="1">
      <alignment readingOrder="0" shrinkToFit="0" vertical="top" wrapText="1"/>
    </xf>
    <xf borderId="0" fillId="0" fontId="9" numFmtId="4" xfId="0" applyAlignment="1" applyFont="1" applyNumberFormat="1">
      <alignment shrinkToFit="0" vertical="bottom" wrapText="1"/>
    </xf>
    <xf borderId="0" fillId="0" fontId="19" numFmtId="4" xfId="0" applyAlignment="1" applyFont="1" applyNumberFormat="1">
      <alignment horizontal="left" readingOrder="0" vertical="center"/>
    </xf>
    <xf borderId="0" fillId="0" fontId="19" numFmtId="4" xfId="0" applyAlignment="1" applyFont="1" applyNumberFormat="1">
      <alignment horizontal="left" vertical="center"/>
    </xf>
    <xf borderId="0" fillId="3" fontId="11" numFmtId="0" xfId="0" applyAlignment="1" applyFont="1">
      <alignment horizontal="left" vertical="center"/>
    </xf>
    <xf borderId="0" fillId="3" fontId="9" numFmtId="0" xfId="0" applyAlignment="1" applyFont="1">
      <alignment vertical="bottom"/>
    </xf>
    <xf borderId="0" fillId="0" fontId="9" numFmtId="4" xfId="0" applyAlignment="1" applyFont="1" applyNumberFormat="1">
      <alignment horizontal="left" readingOrder="0" shrinkToFit="0" vertical="center" wrapText="0"/>
    </xf>
    <xf borderId="0" fillId="0" fontId="21"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41.43"/>
    <col customWidth="1" min="2" max="2" width="27.86"/>
  </cols>
  <sheetData>
    <row r="1" ht="16.5" customHeight="1">
      <c r="A1" s="1" t="s">
        <v>0</v>
      </c>
      <c r="B1" s="2"/>
    </row>
    <row r="2" ht="15.75" customHeight="1">
      <c r="A2" s="3" t="s">
        <v>1</v>
      </c>
      <c r="B2" s="4"/>
    </row>
    <row r="3" ht="15.75" customHeight="1">
      <c r="A3" s="5" t="s">
        <v>2</v>
      </c>
      <c r="B3" s="6">
        <v>44177.0</v>
      </c>
    </row>
    <row r="4" ht="15.75" customHeight="1">
      <c r="A4" s="7" t="s">
        <v>3</v>
      </c>
      <c r="B4" s="6">
        <v>44359.0</v>
      </c>
    </row>
    <row r="5" ht="15.75" customHeight="1">
      <c r="A5" s="5" t="s">
        <v>4</v>
      </c>
      <c r="B5" s="8" t="s">
        <v>5</v>
      </c>
    </row>
    <row r="6" ht="15.75" customHeight="1">
      <c r="A6" s="5" t="s">
        <v>6</v>
      </c>
      <c r="B6" s="7" t="s">
        <v>7</v>
      </c>
    </row>
    <row r="7" ht="15.75" customHeight="1">
      <c r="A7" s="9" t="s">
        <v>8</v>
      </c>
      <c r="B7" s="9" t="s">
        <v>9</v>
      </c>
    </row>
    <row r="8" ht="15.75" customHeight="1">
      <c r="A8" s="5" t="s">
        <v>10</v>
      </c>
      <c r="B8" s="7" t="s">
        <v>11</v>
      </c>
    </row>
    <row r="9" ht="15.75" customHeight="1">
      <c r="A9" s="9" t="s">
        <v>8</v>
      </c>
      <c r="B9" s="9" t="s">
        <v>9</v>
      </c>
    </row>
    <row r="10" ht="15.75" customHeight="1">
      <c r="A10" s="10"/>
      <c r="B10" s="11"/>
    </row>
    <row r="11" ht="15.75" customHeight="1">
      <c r="A11" s="12" t="s">
        <v>12</v>
      </c>
      <c r="B11" s="13" t="s">
        <v>13</v>
      </c>
    </row>
    <row r="12" ht="15.75" customHeight="1">
      <c r="A12" s="12" t="s">
        <v>14</v>
      </c>
      <c r="B12" s="14">
        <f>Baten!N30-Lasten!N113</f>
        <v>20461.58</v>
      </c>
    </row>
  </sheetData>
  <mergeCells count="1">
    <mergeCell ref="A1:B1"/>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outlineLevelRow="1"/>
  <cols>
    <col customWidth="1" min="1" max="2" width="3.71"/>
    <col customWidth="1" min="3" max="3" width="55.86"/>
    <col customWidth="1" min="4" max="4" width="11.71"/>
    <col customWidth="1" min="5" max="5" width="6.71"/>
    <col customWidth="1" min="6" max="6" width="11.71"/>
    <col customWidth="1" min="7" max="7" width="12.43"/>
    <col customWidth="1" min="8" max="8" width="0.71"/>
    <col customWidth="1" min="13" max="13" width="0.43"/>
    <col customWidth="1" min="14" max="14" width="19.14"/>
    <col customWidth="1" min="15" max="15" width="11.86"/>
    <col customWidth="1" min="16" max="16" width="19.14"/>
  </cols>
  <sheetData>
    <row r="1" ht="15.75" customHeight="1">
      <c r="A1" s="1" t="s">
        <v>15</v>
      </c>
      <c r="B1" s="15"/>
      <c r="C1" s="15"/>
      <c r="D1" s="15"/>
      <c r="E1" s="15"/>
      <c r="F1" s="15"/>
      <c r="G1" s="2"/>
      <c r="H1" s="16"/>
      <c r="I1" s="17" t="s">
        <v>16</v>
      </c>
      <c r="M1" s="18"/>
      <c r="N1" s="19" t="s">
        <v>17</v>
      </c>
      <c r="O1" s="20"/>
      <c r="P1" s="20"/>
    </row>
    <row r="2" ht="15.75" customHeight="1">
      <c r="A2" s="21"/>
      <c r="B2" s="21"/>
      <c r="C2" s="22" t="s">
        <v>18</v>
      </c>
      <c r="D2" s="23" t="s">
        <v>19</v>
      </c>
      <c r="E2" s="24" t="s">
        <v>20</v>
      </c>
      <c r="F2" s="23" t="s">
        <v>21</v>
      </c>
      <c r="G2" s="23" t="s">
        <v>22</v>
      </c>
      <c r="H2" s="16"/>
      <c r="I2" s="23" t="s">
        <v>19</v>
      </c>
      <c r="J2" s="24" t="s">
        <v>20</v>
      </c>
      <c r="K2" s="23" t="s">
        <v>21</v>
      </c>
      <c r="L2" s="23" t="s">
        <v>22</v>
      </c>
      <c r="M2" s="18"/>
      <c r="N2" s="25" t="s">
        <v>23</v>
      </c>
      <c r="O2" s="26" t="s">
        <v>24</v>
      </c>
      <c r="P2" s="26" t="s">
        <v>25</v>
      </c>
    </row>
    <row r="3" ht="15.75" customHeight="1">
      <c r="A3" s="27" t="s">
        <v>26</v>
      </c>
      <c r="B3" s="27"/>
      <c r="C3" s="28" t="s">
        <v>27</v>
      </c>
      <c r="D3" s="15"/>
      <c r="E3" s="15"/>
      <c r="F3" s="2"/>
      <c r="G3" s="29">
        <f>SUM(F4,F10,F14)</f>
        <v>1266</v>
      </c>
      <c r="H3" s="30"/>
      <c r="I3" s="31"/>
      <c r="J3" s="31"/>
      <c r="K3" s="32"/>
      <c r="L3" s="29">
        <f>SUM(K4,K10,K14)</f>
        <v>4093.36</v>
      </c>
      <c r="M3" s="18"/>
      <c r="N3" s="29">
        <f>SUM(N4,N10,N14)</f>
        <v>3931.49</v>
      </c>
      <c r="O3" s="33">
        <f>(N3/G3)</f>
        <v>3.105442338</v>
      </c>
      <c r="P3" s="33">
        <f>(N3/L3)</f>
        <v>0.9604554693</v>
      </c>
    </row>
    <row r="4" ht="15.75" customHeight="1">
      <c r="A4" s="34"/>
      <c r="B4" s="34">
        <v>1.0</v>
      </c>
      <c r="C4" s="35" t="s">
        <v>28</v>
      </c>
      <c r="D4" s="36">
        <f>SUM(F5:F9)</f>
        <v>170</v>
      </c>
      <c r="E4" s="37">
        <v>1.0</v>
      </c>
      <c r="F4" s="36">
        <f>D4*E4</f>
        <v>170</v>
      </c>
      <c r="G4" s="36"/>
      <c r="H4" s="38"/>
      <c r="I4" s="36">
        <f>SUM(K5:K9)</f>
        <v>240</v>
      </c>
      <c r="J4" s="37">
        <v>1.0</v>
      </c>
      <c r="K4" s="36">
        <f>I4*J4</f>
        <v>240</v>
      </c>
      <c r="L4" s="36"/>
      <c r="M4" s="18"/>
      <c r="N4" s="36">
        <f>SUM(N5:N9)</f>
        <v>31.82</v>
      </c>
      <c r="O4" s="39">
        <f t="shared" ref="O4:O13" si="1">(N4/F4)</f>
        <v>0.1871764706</v>
      </c>
      <c r="P4" s="39">
        <f t="shared" ref="P4:P14" si="2">(N4/K4)</f>
        <v>0.1325833333</v>
      </c>
    </row>
    <row r="5" ht="15.75" customHeight="1" outlineLevel="1">
      <c r="A5" s="40"/>
      <c r="B5" s="40" t="s">
        <v>29</v>
      </c>
      <c r="C5" s="41" t="s">
        <v>30</v>
      </c>
      <c r="D5" s="42">
        <v>50.0</v>
      </c>
      <c r="E5" s="43">
        <v>1.0</v>
      </c>
      <c r="F5" s="44">
        <f t="shared" ref="F5:F9" si="3">SUM(D5*E5)</f>
        <v>50</v>
      </c>
      <c r="G5" s="42"/>
      <c r="H5" s="45"/>
      <c r="I5" s="42">
        <v>50.0</v>
      </c>
      <c r="J5" s="43">
        <v>1.0</v>
      </c>
      <c r="K5" s="44">
        <f t="shared" ref="K5:K9" si="4">SUM(I5*J5)</f>
        <v>50</v>
      </c>
      <c r="L5" s="44"/>
      <c r="M5" s="18"/>
      <c r="N5" s="42">
        <v>31.82</v>
      </c>
      <c r="O5" s="39">
        <f t="shared" si="1"/>
        <v>0.6364</v>
      </c>
      <c r="P5" s="39">
        <f t="shared" si="2"/>
        <v>0.6364</v>
      </c>
    </row>
    <row r="6" ht="15.75" customHeight="1" outlineLevel="1">
      <c r="A6" s="40"/>
      <c r="B6" s="40" t="s">
        <v>29</v>
      </c>
      <c r="C6" s="41" t="s">
        <v>31</v>
      </c>
      <c r="D6" s="44">
        <v>50.0</v>
      </c>
      <c r="E6" s="43">
        <v>1.0</v>
      </c>
      <c r="F6" s="44">
        <f t="shared" si="3"/>
        <v>50</v>
      </c>
      <c r="G6" s="44"/>
      <c r="H6" s="45"/>
      <c r="I6" s="44">
        <v>50.0</v>
      </c>
      <c r="J6" s="43">
        <v>1.0</v>
      </c>
      <c r="K6" s="44">
        <f t="shared" si="4"/>
        <v>50</v>
      </c>
      <c r="L6" s="44"/>
      <c r="M6" s="18"/>
      <c r="N6" s="42">
        <v>0.0</v>
      </c>
      <c r="O6" s="39">
        <f t="shared" si="1"/>
        <v>0</v>
      </c>
      <c r="P6" s="39">
        <f t="shared" si="2"/>
        <v>0</v>
      </c>
    </row>
    <row r="7" ht="15.75" customHeight="1" outlineLevel="1">
      <c r="A7" s="40"/>
      <c r="B7" s="40" t="s">
        <v>29</v>
      </c>
      <c r="C7" s="41" t="s">
        <v>32</v>
      </c>
      <c r="D7" s="44">
        <v>30.0</v>
      </c>
      <c r="E7" s="43">
        <v>1.0</v>
      </c>
      <c r="F7" s="44">
        <f t="shared" si="3"/>
        <v>30</v>
      </c>
      <c r="G7" s="42"/>
      <c r="H7" s="45"/>
      <c r="I7" s="42">
        <v>100.0</v>
      </c>
      <c r="J7" s="43">
        <v>1.0</v>
      </c>
      <c r="K7" s="44">
        <f t="shared" si="4"/>
        <v>100</v>
      </c>
      <c r="L7" s="44"/>
      <c r="M7" s="18"/>
      <c r="N7" s="42">
        <v>0.0</v>
      </c>
      <c r="O7" s="39">
        <f t="shared" si="1"/>
        <v>0</v>
      </c>
      <c r="P7" s="39">
        <f t="shared" si="2"/>
        <v>0</v>
      </c>
    </row>
    <row r="8" ht="15.75" customHeight="1" outlineLevel="1">
      <c r="A8" s="40"/>
      <c r="B8" s="40" t="s">
        <v>29</v>
      </c>
      <c r="C8" s="41" t="s">
        <v>33</v>
      </c>
      <c r="D8" s="44">
        <v>20.0</v>
      </c>
      <c r="E8" s="43">
        <v>1.0</v>
      </c>
      <c r="F8" s="44">
        <f t="shared" si="3"/>
        <v>20</v>
      </c>
      <c r="G8" s="44"/>
      <c r="H8" s="45"/>
      <c r="I8" s="44">
        <v>20.0</v>
      </c>
      <c r="J8" s="43">
        <v>1.0</v>
      </c>
      <c r="K8" s="44">
        <f t="shared" si="4"/>
        <v>20</v>
      </c>
      <c r="L8" s="44"/>
      <c r="M8" s="18"/>
      <c r="N8" s="42">
        <v>0.0</v>
      </c>
      <c r="O8" s="39">
        <f t="shared" si="1"/>
        <v>0</v>
      </c>
      <c r="P8" s="39">
        <f t="shared" si="2"/>
        <v>0</v>
      </c>
    </row>
    <row r="9" ht="15.75" customHeight="1" outlineLevel="1">
      <c r="A9" s="40"/>
      <c r="B9" s="40" t="s">
        <v>29</v>
      </c>
      <c r="C9" s="41" t="s">
        <v>34</v>
      </c>
      <c r="D9" s="44">
        <v>20.0</v>
      </c>
      <c r="E9" s="43">
        <v>1.0</v>
      </c>
      <c r="F9" s="44">
        <f t="shared" si="3"/>
        <v>20</v>
      </c>
      <c r="G9" s="42"/>
      <c r="H9" s="45"/>
      <c r="I9" s="42">
        <v>20.0</v>
      </c>
      <c r="J9" s="43">
        <v>1.0</v>
      </c>
      <c r="K9" s="44">
        <f t="shared" si="4"/>
        <v>20</v>
      </c>
      <c r="L9" s="44"/>
      <c r="M9" s="18"/>
      <c r="N9" s="42">
        <v>0.0</v>
      </c>
      <c r="O9" s="39">
        <f t="shared" si="1"/>
        <v>0</v>
      </c>
      <c r="P9" s="39">
        <f t="shared" si="2"/>
        <v>0</v>
      </c>
    </row>
    <row r="10" ht="15.75" customHeight="1">
      <c r="A10" s="34"/>
      <c r="B10" s="34">
        <v>2.0</v>
      </c>
      <c r="C10" s="35" t="s">
        <v>35</v>
      </c>
      <c r="D10" s="36">
        <f>SUM(F11:F13)</f>
        <v>1096</v>
      </c>
      <c r="E10" s="37">
        <v>1.0</v>
      </c>
      <c r="F10" s="36">
        <f>D10*E10</f>
        <v>1096</v>
      </c>
      <c r="G10" s="42"/>
      <c r="H10" s="38"/>
      <c r="I10" s="36">
        <f>SUM(K11:K13)</f>
        <v>1096</v>
      </c>
      <c r="J10" s="37">
        <v>1.0</v>
      </c>
      <c r="K10" s="36">
        <f>I10*J10</f>
        <v>1096</v>
      </c>
      <c r="L10" s="42"/>
      <c r="M10" s="18"/>
      <c r="N10" s="46">
        <f>SUM(N11:N13)</f>
        <v>1142.31</v>
      </c>
      <c r="O10" s="39">
        <f t="shared" si="1"/>
        <v>1.04225365</v>
      </c>
      <c r="P10" s="39">
        <f t="shared" si="2"/>
        <v>1.04225365</v>
      </c>
    </row>
    <row r="11" ht="15.75" customHeight="1" outlineLevel="1">
      <c r="A11" s="40"/>
      <c r="B11" s="40" t="s">
        <v>29</v>
      </c>
      <c r="C11" s="41" t="s">
        <v>36</v>
      </c>
      <c r="D11" s="44">
        <v>65.0</v>
      </c>
      <c r="E11" s="43">
        <v>12.0</v>
      </c>
      <c r="F11" s="44">
        <f t="shared" ref="F11:F12" si="5">SUM(D11*E11)</f>
        <v>780</v>
      </c>
      <c r="G11" s="42"/>
      <c r="H11" s="45"/>
      <c r="I11" s="44">
        <v>65.0</v>
      </c>
      <c r="J11" s="43">
        <v>12.0</v>
      </c>
      <c r="K11" s="44">
        <f t="shared" ref="K11:K12" si="6">SUM(I11*J11)</f>
        <v>780</v>
      </c>
      <c r="L11" s="42"/>
      <c r="M11" s="18"/>
      <c r="N11" s="42">
        <v>822.24</v>
      </c>
      <c r="O11" s="47">
        <f t="shared" si="1"/>
        <v>1.054153846</v>
      </c>
      <c r="P11" s="47">
        <f t="shared" si="2"/>
        <v>1.054153846</v>
      </c>
    </row>
    <row r="12" ht="15.75" customHeight="1" outlineLevel="1">
      <c r="A12" s="40"/>
      <c r="B12" s="40" t="s">
        <v>29</v>
      </c>
      <c r="C12" s="41" t="s">
        <v>37</v>
      </c>
      <c r="D12" s="42">
        <v>18.0</v>
      </c>
      <c r="E12" s="43">
        <v>12.0</v>
      </c>
      <c r="F12" s="44">
        <f t="shared" si="5"/>
        <v>216</v>
      </c>
      <c r="G12" s="44"/>
      <c r="H12" s="45"/>
      <c r="I12" s="42">
        <v>18.0</v>
      </c>
      <c r="J12" s="43">
        <v>12.0</v>
      </c>
      <c r="K12" s="44">
        <f t="shared" si="6"/>
        <v>216</v>
      </c>
      <c r="L12" s="44"/>
      <c r="M12" s="18"/>
      <c r="N12" s="42">
        <v>217.08</v>
      </c>
      <c r="O12" s="47">
        <f t="shared" si="1"/>
        <v>1.005</v>
      </c>
      <c r="P12" s="47">
        <f t="shared" si="2"/>
        <v>1.005</v>
      </c>
    </row>
    <row r="13" ht="15.75" customHeight="1" outlineLevel="1">
      <c r="A13" s="40"/>
      <c r="B13" s="48" t="s">
        <v>29</v>
      </c>
      <c r="C13" s="49" t="s">
        <v>38</v>
      </c>
      <c r="D13" s="42">
        <v>100.0</v>
      </c>
      <c r="E13" s="50">
        <v>1.0</v>
      </c>
      <c r="F13" s="44">
        <f t="shared" ref="F13:F14" si="7">D13*E13</f>
        <v>100</v>
      </c>
      <c r="G13" s="44"/>
      <c r="H13" s="45"/>
      <c r="I13" s="42">
        <v>100.0</v>
      </c>
      <c r="J13" s="50">
        <v>1.0</v>
      </c>
      <c r="K13" s="44">
        <f t="shared" ref="K13:K14" si="8">I13*J13</f>
        <v>100</v>
      </c>
      <c r="L13" s="44"/>
      <c r="M13" s="18"/>
      <c r="N13" s="42">
        <v>102.99</v>
      </c>
      <c r="O13" s="47">
        <f t="shared" si="1"/>
        <v>1.0299</v>
      </c>
      <c r="P13" s="47">
        <f t="shared" si="2"/>
        <v>1.0299</v>
      </c>
    </row>
    <row r="14" ht="15.75" customHeight="1" outlineLevel="1">
      <c r="A14" s="40"/>
      <c r="B14" s="48">
        <v>3.0</v>
      </c>
      <c r="C14" s="51" t="s">
        <v>39</v>
      </c>
      <c r="D14" s="46">
        <v>229.78</v>
      </c>
      <c r="E14" s="52">
        <v>0.0</v>
      </c>
      <c r="F14" s="36">
        <f t="shared" si="7"/>
        <v>0</v>
      </c>
      <c r="G14" s="36"/>
      <c r="H14" s="38"/>
      <c r="I14" s="46">
        <v>229.78</v>
      </c>
      <c r="J14" s="52">
        <v>12.0</v>
      </c>
      <c r="K14" s="36">
        <f t="shared" si="8"/>
        <v>2757.36</v>
      </c>
      <c r="L14" s="36"/>
      <c r="M14" s="18"/>
      <c r="N14" s="46">
        <v>2757.36</v>
      </c>
      <c r="O14" s="39"/>
      <c r="P14" s="39">
        <f t="shared" si="2"/>
        <v>1</v>
      </c>
    </row>
    <row r="15" ht="15.75" customHeight="1">
      <c r="A15" s="27" t="s">
        <v>40</v>
      </c>
      <c r="B15" s="27"/>
      <c r="C15" s="28" t="s">
        <v>41</v>
      </c>
      <c r="D15" s="15"/>
      <c r="E15" s="15"/>
      <c r="F15" s="2"/>
      <c r="G15" s="29">
        <f>SUM(F16:F18)</f>
        <v>2042.74</v>
      </c>
      <c r="H15" s="30"/>
      <c r="I15" s="31"/>
      <c r="J15" s="31"/>
      <c r="K15" s="32"/>
      <c r="L15" s="29">
        <f>SUM(K16:K18)</f>
        <v>2042.74</v>
      </c>
      <c r="M15" s="18"/>
      <c r="N15" s="29">
        <f>SUM(N16:N18)</f>
        <v>1951</v>
      </c>
      <c r="O15" s="33">
        <f>N15/G15</f>
        <v>0.9550897324</v>
      </c>
      <c r="P15" s="33">
        <f>(N15/L15)</f>
        <v>0.9550897324</v>
      </c>
    </row>
    <row r="16" ht="15.75" customHeight="1">
      <c r="A16" s="34"/>
      <c r="B16" s="34">
        <v>1.0</v>
      </c>
      <c r="C16" s="35" t="s">
        <v>42</v>
      </c>
      <c r="D16" s="46">
        <v>939.44</v>
      </c>
      <c r="E16" s="37">
        <v>1.0</v>
      </c>
      <c r="F16" s="53">
        <f>D16*E16</f>
        <v>939.44</v>
      </c>
      <c r="G16" s="46"/>
      <c r="H16" s="38"/>
      <c r="I16" s="46">
        <v>939.44</v>
      </c>
      <c r="J16" s="37">
        <v>1.0</v>
      </c>
      <c r="K16" s="53">
        <f>I16*J16</f>
        <v>939.44</v>
      </c>
      <c r="L16" s="46"/>
      <c r="M16" s="18"/>
      <c r="N16" s="46">
        <v>975.74</v>
      </c>
      <c r="O16" s="39">
        <f t="shared" ref="O16:O20" si="9">N16/F16</f>
        <v>1.038640041</v>
      </c>
      <c r="P16" s="39">
        <f t="shared" ref="P16:P20" si="10">(N16/K16)</f>
        <v>1.038640041</v>
      </c>
    </row>
    <row r="17" ht="15.75" customHeight="1">
      <c r="A17" s="34"/>
      <c r="B17" s="34">
        <v>2.0</v>
      </c>
      <c r="C17" s="35" t="s">
        <v>43</v>
      </c>
      <c r="D17" s="46">
        <v>300.0</v>
      </c>
      <c r="E17" s="37">
        <v>1.0</v>
      </c>
      <c r="F17" s="36">
        <f t="shared" ref="F17:F18" si="11">SUM(D17*E17)</f>
        <v>300</v>
      </c>
      <c r="G17" s="36"/>
      <c r="H17" s="38"/>
      <c r="I17" s="46">
        <v>300.0</v>
      </c>
      <c r="J17" s="37">
        <v>1.0</v>
      </c>
      <c r="K17" s="36">
        <f t="shared" ref="K17:K18" si="12">SUM(I17*J17)</f>
        <v>300</v>
      </c>
      <c r="L17" s="36"/>
      <c r="M17" s="18"/>
      <c r="N17" s="46">
        <v>199.65</v>
      </c>
      <c r="O17" s="39">
        <f t="shared" si="9"/>
        <v>0.6655</v>
      </c>
      <c r="P17" s="39">
        <f t="shared" si="10"/>
        <v>0.6655</v>
      </c>
    </row>
    <row r="18" ht="15.75" customHeight="1">
      <c r="A18" s="34"/>
      <c r="B18" s="34">
        <v>3.0</v>
      </c>
      <c r="C18" s="54" t="s">
        <v>44</v>
      </c>
      <c r="D18" s="36">
        <f>SUM(F19:F20)</f>
        <v>803.3</v>
      </c>
      <c r="E18" s="37">
        <v>1.0</v>
      </c>
      <c r="F18" s="36">
        <f t="shared" si="11"/>
        <v>803.3</v>
      </c>
      <c r="G18" s="46"/>
      <c r="H18" s="38"/>
      <c r="I18" s="36">
        <f>SUM(K19:K20)</f>
        <v>803.3</v>
      </c>
      <c r="J18" s="37">
        <v>1.0</v>
      </c>
      <c r="K18" s="36">
        <f t="shared" si="12"/>
        <v>803.3</v>
      </c>
      <c r="L18" s="46"/>
      <c r="M18" s="18"/>
      <c r="N18" s="46">
        <f>SUM(N19:N20)</f>
        <v>775.61</v>
      </c>
      <c r="O18" s="39">
        <f t="shared" si="9"/>
        <v>0.96552969</v>
      </c>
      <c r="P18" s="39">
        <f t="shared" si="10"/>
        <v>0.96552969</v>
      </c>
    </row>
    <row r="19" ht="15.75" customHeight="1">
      <c r="A19" s="55"/>
      <c r="B19" s="56" t="s">
        <v>29</v>
      </c>
      <c r="C19" s="49" t="s">
        <v>45</v>
      </c>
      <c r="D19" s="42">
        <v>525.0</v>
      </c>
      <c r="E19" s="48">
        <v>1.0</v>
      </c>
      <c r="F19" s="44">
        <f t="shared" ref="F19:F20" si="13">D19*E19</f>
        <v>525</v>
      </c>
      <c r="G19" s="57"/>
      <c r="H19" s="58"/>
      <c r="I19" s="42">
        <v>525.0</v>
      </c>
      <c r="J19" s="48">
        <v>1.0</v>
      </c>
      <c r="K19" s="44">
        <f t="shared" ref="K19:K20" si="14">I19*J19</f>
        <v>525</v>
      </c>
      <c r="L19" s="57"/>
      <c r="M19" s="59"/>
      <c r="N19" s="42">
        <v>533.61</v>
      </c>
      <c r="O19" s="47">
        <f t="shared" si="9"/>
        <v>1.0164</v>
      </c>
      <c r="P19" s="47">
        <f t="shared" si="10"/>
        <v>1.0164</v>
      </c>
    </row>
    <row r="20" ht="15.75" customHeight="1">
      <c r="A20" s="55"/>
      <c r="B20" s="56" t="s">
        <v>29</v>
      </c>
      <c r="C20" s="49" t="s">
        <v>46</v>
      </c>
      <c r="D20" s="60">
        <v>278.3</v>
      </c>
      <c r="E20" s="48">
        <v>1.0</v>
      </c>
      <c r="F20" s="61">
        <f t="shared" si="13"/>
        <v>278.3</v>
      </c>
      <c r="G20" s="42"/>
      <c r="H20" s="58"/>
      <c r="I20" s="60">
        <v>278.3</v>
      </c>
      <c r="J20" s="48">
        <v>1.0</v>
      </c>
      <c r="K20" s="61">
        <f t="shared" si="14"/>
        <v>278.3</v>
      </c>
      <c r="L20" s="57"/>
      <c r="M20" s="59"/>
      <c r="N20" s="42">
        <v>242.0</v>
      </c>
      <c r="O20" s="47">
        <f t="shared" si="9"/>
        <v>0.8695652174</v>
      </c>
      <c r="P20" s="47">
        <f t="shared" si="10"/>
        <v>0.8695652174</v>
      </c>
    </row>
    <row r="21" ht="15.75" customHeight="1">
      <c r="A21" s="27" t="s">
        <v>47</v>
      </c>
      <c r="B21" s="27"/>
      <c r="C21" s="28" t="s">
        <v>48</v>
      </c>
      <c r="D21" s="15"/>
      <c r="E21" s="15"/>
      <c r="F21" s="2"/>
      <c r="G21" s="29">
        <f>SUM(F22:F23)</f>
        <v>657.5</v>
      </c>
      <c r="H21" s="30"/>
      <c r="I21" s="31"/>
      <c r="J21" s="31"/>
      <c r="K21" s="32"/>
      <c r="L21" s="29">
        <f>SUM(K22:K23)</f>
        <v>657.5</v>
      </c>
      <c r="M21" s="18"/>
      <c r="N21" s="29">
        <f>SUM(N22:N23)</f>
        <v>0</v>
      </c>
      <c r="O21" s="33">
        <f>N21/G21</f>
        <v>0</v>
      </c>
      <c r="P21" s="33">
        <f>(N21/L21)</f>
        <v>0</v>
      </c>
    </row>
    <row r="22" ht="15.75" customHeight="1">
      <c r="A22" s="34"/>
      <c r="B22" s="34">
        <v>1.0</v>
      </c>
      <c r="C22" s="35" t="s">
        <v>49</v>
      </c>
      <c r="D22" s="36">
        <v>7.5</v>
      </c>
      <c r="E22" s="37">
        <v>1.0</v>
      </c>
      <c r="F22" s="36">
        <f>SUM(D22*E22)</f>
        <v>7.5</v>
      </c>
      <c r="G22" s="36"/>
      <c r="H22" s="38"/>
      <c r="I22" s="36">
        <v>7.5</v>
      </c>
      <c r="J22" s="37">
        <v>1.0</v>
      </c>
      <c r="K22" s="36">
        <f>SUM(I22*J22)</f>
        <v>7.5</v>
      </c>
      <c r="L22" s="36"/>
      <c r="M22" s="62"/>
      <c r="N22" s="46">
        <v>0.0</v>
      </c>
      <c r="O22" s="39">
        <f t="shared" ref="O22:O23" si="15">N22/F22</f>
        <v>0</v>
      </c>
      <c r="P22" s="39">
        <f t="shared" ref="P22:P23" si="16">(N22/K22)</f>
        <v>0</v>
      </c>
    </row>
    <row r="23" ht="15.75" customHeight="1">
      <c r="A23" s="34"/>
      <c r="B23" s="34">
        <v>2.0</v>
      </c>
      <c r="C23" s="35" t="s">
        <v>50</v>
      </c>
      <c r="D23" s="46">
        <v>650.0</v>
      </c>
      <c r="E23" s="37">
        <v>1.0</v>
      </c>
      <c r="F23" s="36">
        <f>D23*E23</f>
        <v>650</v>
      </c>
      <c r="G23" s="36"/>
      <c r="H23" s="38"/>
      <c r="I23" s="46">
        <v>650.0</v>
      </c>
      <c r="J23" s="37">
        <v>1.0</v>
      </c>
      <c r="K23" s="36">
        <f>I23*J23</f>
        <v>650</v>
      </c>
      <c r="L23" s="36"/>
      <c r="M23" s="18"/>
      <c r="N23" s="46">
        <v>0.0</v>
      </c>
      <c r="O23" s="39">
        <f t="shared" si="15"/>
        <v>0</v>
      </c>
      <c r="P23" s="39">
        <f t="shared" si="16"/>
        <v>0</v>
      </c>
    </row>
    <row r="24" ht="15.75" customHeight="1">
      <c r="A24" s="27" t="s">
        <v>51</v>
      </c>
      <c r="B24" s="27"/>
      <c r="C24" s="28" t="s">
        <v>52</v>
      </c>
      <c r="D24" s="15"/>
      <c r="E24" s="15"/>
      <c r="F24" s="2"/>
      <c r="G24" s="29">
        <f>SUM(F25:F27)</f>
        <v>3712.63</v>
      </c>
      <c r="H24" s="30"/>
      <c r="I24" s="31"/>
      <c r="J24" s="31"/>
      <c r="K24" s="32"/>
      <c r="L24" s="29">
        <f>SUM(K25:K27)</f>
        <v>3712.63</v>
      </c>
      <c r="M24" s="18"/>
      <c r="N24" s="29">
        <f>SUM(N25:N27)</f>
        <v>2423</v>
      </c>
      <c r="O24" s="33">
        <f>N24/G24</f>
        <v>0.6526370794</v>
      </c>
      <c r="P24" s="33">
        <f>(N24/L24)</f>
        <v>0.6526370794</v>
      </c>
    </row>
    <row r="25" ht="15.75" customHeight="1">
      <c r="A25" s="34"/>
      <c r="B25" s="34">
        <v>1.0</v>
      </c>
      <c r="C25" s="35" t="s">
        <v>53</v>
      </c>
      <c r="D25" s="46">
        <v>2577.63</v>
      </c>
      <c r="E25" s="37">
        <v>1.0</v>
      </c>
      <c r="F25" s="36">
        <f t="shared" ref="F25:F27" si="17">SUM(D25*E25)</f>
        <v>2577.63</v>
      </c>
      <c r="G25" s="46"/>
      <c r="H25" s="38"/>
      <c r="I25" s="46">
        <v>2577.63</v>
      </c>
      <c r="J25" s="37">
        <v>1.0</v>
      </c>
      <c r="K25" s="36">
        <f t="shared" ref="K25:K27" si="18">SUM(I25*J25)</f>
        <v>2577.63</v>
      </c>
      <c r="L25" s="46"/>
      <c r="M25" s="18"/>
      <c r="N25" s="46">
        <v>1715.06</v>
      </c>
      <c r="O25" s="39">
        <f t="shared" ref="O25:O27" si="19">N25/F25</f>
        <v>0.6653631437</v>
      </c>
      <c r="P25" s="39">
        <f t="shared" ref="P25:P27" si="20">(N25/K25)</f>
        <v>0.6653631437</v>
      </c>
    </row>
    <row r="26" ht="15.75" customHeight="1">
      <c r="A26" s="34"/>
      <c r="B26" s="34">
        <v>2.0</v>
      </c>
      <c r="C26" s="35" t="s">
        <v>54</v>
      </c>
      <c r="D26" s="36">
        <v>127.5</v>
      </c>
      <c r="E26" s="37">
        <v>8.0</v>
      </c>
      <c r="F26" s="36">
        <f t="shared" si="17"/>
        <v>1020</v>
      </c>
      <c r="G26" s="36"/>
      <c r="H26" s="38"/>
      <c r="I26" s="36">
        <v>127.5</v>
      </c>
      <c r="J26" s="37">
        <v>8.0</v>
      </c>
      <c r="K26" s="36">
        <f t="shared" si="18"/>
        <v>1020</v>
      </c>
      <c r="L26" s="36"/>
      <c r="M26" s="18"/>
      <c r="N26" s="46">
        <v>600.0</v>
      </c>
      <c r="O26" s="39">
        <f t="shared" si="19"/>
        <v>0.5882352941</v>
      </c>
      <c r="P26" s="39">
        <f t="shared" si="20"/>
        <v>0.5882352941</v>
      </c>
    </row>
    <row r="27" ht="15.75" customHeight="1">
      <c r="A27" s="34"/>
      <c r="B27" s="34">
        <v>3.0</v>
      </c>
      <c r="C27" s="35" t="s">
        <v>55</v>
      </c>
      <c r="D27" s="36">
        <v>115.0</v>
      </c>
      <c r="E27" s="37">
        <v>1.0</v>
      </c>
      <c r="F27" s="36">
        <f t="shared" si="17"/>
        <v>115</v>
      </c>
      <c r="G27" s="46"/>
      <c r="H27" s="38"/>
      <c r="I27" s="36">
        <v>115.0</v>
      </c>
      <c r="J27" s="37">
        <v>1.0</v>
      </c>
      <c r="K27" s="36">
        <f t="shared" si="18"/>
        <v>115</v>
      </c>
      <c r="L27" s="46"/>
      <c r="M27" s="18"/>
      <c r="N27" s="46">
        <v>107.94</v>
      </c>
      <c r="O27" s="39">
        <f t="shared" si="19"/>
        <v>0.9386086957</v>
      </c>
      <c r="P27" s="39">
        <f t="shared" si="20"/>
        <v>0.9386086957</v>
      </c>
    </row>
    <row r="28" ht="15.75" customHeight="1">
      <c r="A28" s="27" t="s">
        <v>56</v>
      </c>
      <c r="B28" s="27"/>
      <c r="C28" s="28" t="s">
        <v>57</v>
      </c>
      <c r="D28" s="15"/>
      <c r="E28" s="15"/>
      <c r="F28" s="2"/>
      <c r="G28" s="29">
        <f>SUM(F29,F35,F39,F42)</f>
        <v>5587.32</v>
      </c>
      <c r="H28" s="30"/>
      <c r="I28" s="31"/>
      <c r="J28" s="31"/>
      <c r="K28" s="32"/>
      <c r="L28" s="29">
        <f>SUM(K29,K35,K39,K42)</f>
        <v>10537.32</v>
      </c>
      <c r="M28" s="18"/>
      <c r="N28" s="29">
        <f>SUM(N29,N35,N39,N42)</f>
        <v>9537.25</v>
      </c>
      <c r="O28" s="33">
        <f>N28/G28</f>
        <v>1.706945369</v>
      </c>
      <c r="P28" s="33">
        <f>(N28/L28)</f>
        <v>0.9050925662</v>
      </c>
    </row>
    <row r="29" ht="15.75" customHeight="1">
      <c r="A29" s="34"/>
      <c r="B29" s="34">
        <v>1.0</v>
      </c>
      <c r="C29" s="35" t="s">
        <v>58</v>
      </c>
      <c r="D29" s="36">
        <f>SUM(F30:F34)</f>
        <v>2850</v>
      </c>
      <c r="E29" s="37">
        <v>1.0</v>
      </c>
      <c r="F29" s="36">
        <f>D29*E29</f>
        <v>2850</v>
      </c>
      <c r="G29" s="46"/>
      <c r="H29" s="38"/>
      <c r="I29" s="36">
        <f>SUM(K30:K34)</f>
        <v>5800</v>
      </c>
      <c r="J29" s="37">
        <v>1.0</v>
      </c>
      <c r="K29" s="36">
        <f>I29*J29</f>
        <v>5800</v>
      </c>
      <c r="L29" s="46"/>
      <c r="M29" s="18"/>
      <c r="N29" s="46">
        <f>SUM(N30:N34)</f>
        <v>5383.58</v>
      </c>
      <c r="O29" s="39">
        <f t="shared" ref="O29:O33" si="21">N29/F29</f>
        <v>1.888975439</v>
      </c>
      <c r="P29" s="39">
        <f t="shared" ref="P29:P33" si="22">(N29/K29)</f>
        <v>0.9282034483</v>
      </c>
    </row>
    <row r="30" ht="15.75" customHeight="1" outlineLevel="1">
      <c r="A30" s="40"/>
      <c r="B30" s="40" t="s">
        <v>29</v>
      </c>
      <c r="C30" s="41" t="s">
        <v>59</v>
      </c>
      <c r="D30" s="42">
        <v>1000.0</v>
      </c>
      <c r="E30" s="43">
        <v>1.0</v>
      </c>
      <c r="F30" s="44">
        <f t="shared" ref="F30:F32" si="23">SUM(D30*E30)</f>
        <v>1000</v>
      </c>
      <c r="G30" s="44"/>
      <c r="H30" s="45"/>
      <c r="I30" s="42">
        <v>1750.0</v>
      </c>
      <c r="J30" s="43">
        <v>1.0</v>
      </c>
      <c r="K30" s="44">
        <f t="shared" ref="K30:K32" si="24">SUM(I30*J30)</f>
        <v>1750</v>
      </c>
      <c r="L30" s="44"/>
      <c r="M30" s="18"/>
      <c r="N30" s="42">
        <v>503.65</v>
      </c>
      <c r="O30" s="47">
        <f t="shared" si="21"/>
        <v>0.50365</v>
      </c>
      <c r="P30" s="47">
        <f t="shared" si="22"/>
        <v>0.2878</v>
      </c>
    </row>
    <row r="31" ht="15.75" customHeight="1" outlineLevel="1">
      <c r="A31" s="40"/>
      <c r="B31" s="40" t="s">
        <v>29</v>
      </c>
      <c r="C31" s="41" t="s">
        <v>60</v>
      </c>
      <c r="D31" s="42">
        <v>750.0</v>
      </c>
      <c r="E31" s="43">
        <v>1.0</v>
      </c>
      <c r="F31" s="44">
        <f t="shared" si="23"/>
        <v>750</v>
      </c>
      <c r="G31" s="42"/>
      <c r="H31" s="45"/>
      <c r="I31" s="42">
        <v>3000.0</v>
      </c>
      <c r="J31" s="43">
        <v>1.0</v>
      </c>
      <c r="K31" s="44">
        <f t="shared" si="24"/>
        <v>3000</v>
      </c>
      <c r="L31" s="44"/>
      <c r="M31" s="18"/>
      <c r="N31" s="42">
        <v>3921.56</v>
      </c>
      <c r="O31" s="47">
        <f t="shared" si="21"/>
        <v>5.228746667</v>
      </c>
      <c r="P31" s="47">
        <f t="shared" si="22"/>
        <v>1.307186667</v>
      </c>
    </row>
    <row r="32" ht="15.75" customHeight="1" outlineLevel="1">
      <c r="A32" s="40"/>
      <c r="B32" s="40" t="s">
        <v>29</v>
      </c>
      <c r="C32" s="41" t="s">
        <v>61</v>
      </c>
      <c r="D32" s="44">
        <v>100.0</v>
      </c>
      <c r="E32" s="43">
        <v>1.0</v>
      </c>
      <c r="F32" s="44">
        <f t="shared" si="23"/>
        <v>100</v>
      </c>
      <c r="G32" s="44"/>
      <c r="H32" s="45"/>
      <c r="I32" s="42">
        <v>50.0</v>
      </c>
      <c r="J32" s="43">
        <v>1.0</v>
      </c>
      <c r="K32" s="44">
        <f t="shared" si="24"/>
        <v>50</v>
      </c>
      <c r="L32" s="44"/>
      <c r="M32" s="18"/>
      <c r="N32" s="42">
        <v>0.0</v>
      </c>
      <c r="O32" s="47">
        <f t="shared" si="21"/>
        <v>0</v>
      </c>
      <c r="P32" s="47">
        <f t="shared" si="22"/>
        <v>0</v>
      </c>
    </row>
    <row r="33" ht="15.75" customHeight="1" outlineLevel="1">
      <c r="A33" s="40"/>
      <c r="B33" s="48" t="s">
        <v>29</v>
      </c>
      <c r="C33" s="49" t="s">
        <v>62</v>
      </c>
      <c r="D33" s="42">
        <v>125.0</v>
      </c>
      <c r="E33" s="50">
        <v>8.0</v>
      </c>
      <c r="F33" s="44">
        <f>D33*E33</f>
        <v>1000</v>
      </c>
      <c r="G33" s="44"/>
      <c r="H33" s="45"/>
      <c r="I33" s="42">
        <v>125.0</v>
      </c>
      <c r="J33" s="50">
        <v>8.0</v>
      </c>
      <c r="K33" s="44">
        <f>I33*J33</f>
        <v>1000</v>
      </c>
      <c r="L33" s="44"/>
      <c r="M33" s="18"/>
      <c r="N33" s="42">
        <v>958.37</v>
      </c>
      <c r="O33" s="47">
        <f t="shared" si="21"/>
        <v>0.95837</v>
      </c>
      <c r="P33" s="47">
        <f t="shared" si="22"/>
        <v>0.95837</v>
      </c>
    </row>
    <row r="34" ht="15.75" customHeight="1" outlineLevel="1">
      <c r="A34" s="40"/>
      <c r="B34" s="40" t="s">
        <v>29</v>
      </c>
      <c r="C34" s="41" t="s">
        <v>63</v>
      </c>
      <c r="D34" s="44">
        <v>0.0</v>
      </c>
      <c r="E34" s="43">
        <v>1.0</v>
      </c>
      <c r="F34" s="44">
        <f>SUM(D34*E34)</f>
        <v>0</v>
      </c>
      <c r="G34" s="44"/>
      <c r="H34" s="45"/>
      <c r="I34" s="44">
        <v>0.0</v>
      </c>
      <c r="J34" s="43">
        <v>1.0</v>
      </c>
      <c r="K34" s="44">
        <f>SUM(I34*J34)</f>
        <v>0</v>
      </c>
      <c r="L34" s="44"/>
      <c r="M34" s="18"/>
      <c r="N34" s="42">
        <v>0.0</v>
      </c>
      <c r="O34" s="42"/>
      <c r="P34" s="63"/>
    </row>
    <row r="35" ht="15.75" customHeight="1">
      <c r="A35" s="34"/>
      <c r="B35" s="34">
        <v>2.0</v>
      </c>
      <c r="C35" s="35" t="s">
        <v>64</v>
      </c>
      <c r="D35" s="36">
        <f>SUM(F36:F38)</f>
        <v>862.32</v>
      </c>
      <c r="E35" s="37">
        <v>1.0</v>
      </c>
      <c r="F35" s="36">
        <f>D35*E35</f>
        <v>862.32</v>
      </c>
      <c r="G35" s="36"/>
      <c r="H35" s="38"/>
      <c r="I35" s="36">
        <f>SUM(K36:K38)</f>
        <v>862.32</v>
      </c>
      <c r="J35" s="37">
        <v>1.0</v>
      </c>
      <c r="K35" s="36">
        <f>I35*J35</f>
        <v>862.32</v>
      </c>
      <c r="L35" s="36"/>
      <c r="M35" s="18"/>
      <c r="N35" s="36">
        <f>SUM(N36:N38)</f>
        <v>1101.9</v>
      </c>
      <c r="O35" s="39">
        <f t="shared" ref="O35:O37" si="25">N35/F35</f>
        <v>1.277831895</v>
      </c>
      <c r="P35" s="39">
        <f t="shared" ref="P35:P37" si="26">(N35/K35)</f>
        <v>1.277831895</v>
      </c>
    </row>
    <row r="36" ht="15.75" customHeight="1" outlineLevel="1">
      <c r="A36" s="40"/>
      <c r="B36" s="40" t="s">
        <v>29</v>
      </c>
      <c r="C36" s="41" t="s">
        <v>65</v>
      </c>
      <c r="D36" s="42">
        <v>350.0</v>
      </c>
      <c r="E36" s="43">
        <v>1.0</v>
      </c>
      <c r="F36" s="44">
        <f t="shared" ref="F36:F38" si="27">SUM(D36*E36)</f>
        <v>350</v>
      </c>
      <c r="G36" s="44"/>
      <c r="H36" s="45"/>
      <c r="I36" s="42">
        <v>350.0</v>
      </c>
      <c r="J36" s="43">
        <v>1.0</v>
      </c>
      <c r="K36" s="44">
        <f t="shared" ref="K36:K38" si="28">SUM(I36*J36)</f>
        <v>350</v>
      </c>
      <c r="L36" s="44"/>
      <c r="M36" s="59"/>
      <c r="N36" s="42">
        <v>350.0</v>
      </c>
      <c r="O36" s="47">
        <f t="shared" si="25"/>
        <v>1</v>
      </c>
      <c r="P36" s="47">
        <f t="shared" si="26"/>
        <v>1</v>
      </c>
    </row>
    <row r="37" ht="15.75" customHeight="1" outlineLevel="1">
      <c r="A37" s="40"/>
      <c r="B37" s="40" t="s">
        <v>29</v>
      </c>
      <c r="C37" s="41" t="s">
        <v>66</v>
      </c>
      <c r="D37" s="44">
        <f>(149*1.21)+(119*1.21)+(12*15.67)</f>
        <v>512.32</v>
      </c>
      <c r="E37" s="43">
        <v>1.0</v>
      </c>
      <c r="F37" s="44">
        <f t="shared" si="27"/>
        <v>512.32</v>
      </c>
      <c r="G37" s="42"/>
      <c r="H37" s="45"/>
      <c r="I37" s="44">
        <f>(149*1.21)+(119*1.21)+(12*15.67)</f>
        <v>512.32</v>
      </c>
      <c r="J37" s="43">
        <v>1.0</v>
      </c>
      <c r="K37" s="44">
        <f t="shared" si="28"/>
        <v>512.32</v>
      </c>
      <c r="L37" s="42"/>
      <c r="M37" s="59"/>
      <c r="N37" s="42">
        <v>751.9</v>
      </c>
      <c r="O37" s="47">
        <f t="shared" si="25"/>
        <v>1.467637414</v>
      </c>
      <c r="P37" s="47">
        <f t="shared" si="26"/>
        <v>1.467637414</v>
      </c>
    </row>
    <row r="38" ht="15.75" customHeight="1" outlineLevel="1">
      <c r="A38" s="40"/>
      <c r="B38" s="40" t="s">
        <v>29</v>
      </c>
      <c r="C38" s="49" t="s">
        <v>67</v>
      </c>
      <c r="D38" s="42">
        <v>0.0</v>
      </c>
      <c r="E38" s="43">
        <v>1.0</v>
      </c>
      <c r="F38" s="44">
        <f t="shared" si="27"/>
        <v>0</v>
      </c>
      <c r="G38" s="44"/>
      <c r="H38" s="45"/>
      <c r="I38" s="42">
        <v>0.0</v>
      </c>
      <c r="J38" s="43">
        <v>1.0</v>
      </c>
      <c r="K38" s="44">
        <f t="shared" si="28"/>
        <v>0</v>
      </c>
      <c r="L38" s="44"/>
      <c r="M38" s="59"/>
      <c r="N38" s="42">
        <v>0.0</v>
      </c>
      <c r="O38" s="47"/>
      <c r="P38" s="47"/>
    </row>
    <row r="39" ht="15.75" customHeight="1" outlineLevel="1">
      <c r="A39" s="34"/>
      <c r="B39" s="64">
        <v>3.0</v>
      </c>
      <c r="C39" s="54" t="s">
        <v>68</v>
      </c>
      <c r="D39" s="46">
        <f>F40+F41</f>
        <v>1500</v>
      </c>
      <c r="E39" s="52">
        <v>1.0</v>
      </c>
      <c r="F39" s="36">
        <f>D39*E39</f>
        <v>1500</v>
      </c>
      <c r="G39" s="36"/>
      <c r="H39" s="38"/>
      <c r="I39" s="46">
        <f>I40+I41</f>
        <v>3500</v>
      </c>
      <c r="J39" s="52">
        <v>1.0</v>
      </c>
      <c r="K39" s="36">
        <f t="shared" ref="K39:K41" si="29">I39*J39</f>
        <v>3500</v>
      </c>
      <c r="L39" s="36"/>
      <c r="M39" s="18"/>
      <c r="N39" s="36">
        <f>SUM(N40:N41)</f>
        <v>2974.28</v>
      </c>
      <c r="O39" s="39">
        <f t="shared" ref="O39:O42" si="30">N39/F39</f>
        <v>1.982853333</v>
      </c>
      <c r="P39" s="39">
        <f t="shared" ref="P39:P42" si="31">(N39/K39)</f>
        <v>0.8497942857</v>
      </c>
    </row>
    <row r="40" ht="15.75" customHeight="1" outlineLevel="1">
      <c r="A40" s="40"/>
      <c r="B40" s="48" t="s">
        <v>29</v>
      </c>
      <c r="C40" s="49" t="s">
        <v>69</v>
      </c>
      <c r="D40" s="42">
        <v>500.0</v>
      </c>
      <c r="E40" s="50">
        <v>1.0</v>
      </c>
      <c r="F40" s="44">
        <f>D40*1</f>
        <v>500</v>
      </c>
      <c r="G40" s="44"/>
      <c r="H40" s="45"/>
      <c r="I40" s="42">
        <v>500.0</v>
      </c>
      <c r="J40" s="50">
        <v>1.0</v>
      </c>
      <c r="K40" s="44">
        <f t="shared" si="29"/>
        <v>500</v>
      </c>
      <c r="L40" s="44"/>
      <c r="M40" s="59"/>
      <c r="N40" s="42">
        <v>0.0</v>
      </c>
      <c r="O40" s="47">
        <f t="shared" si="30"/>
        <v>0</v>
      </c>
      <c r="P40" s="47">
        <f t="shared" si="31"/>
        <v>0</v>
      </c>
    </row>
    <row r="41" ht="15.75" customHeight="1" outlineLevel="1">
      <c r="A41" s="40"/>
      <c r="B41" s="48" t="s">
        <v>29</v>
      </c>
      <c r="C41" s="49" t="s">
        <v>70</v>
      </c>
      <c r="D41" s="42">
        <v>1000.0</v>
      </c>
      <c r="E41" s="50">
        <v>1.0</v>
      </c>
      <c r="F41" s="44">
        <f>D41*E41</f>
        <v>1000</v>
      </c>
      <c r="G41" s="44"/>
      <c r="H41" s="45"/>
      <c r="I41" s="42">
        <v>3000.0</v>
      </c>
      <c r="J41" s="50">
        <v>1.0</v>
      </c>
      <c r="K41" s="44">
        <f t="shared" si="29"/>
        <v>3000</v>
      </c>
      <c r="L41" s="44"/>
      <c r="M41" s="59"/>
      <c r="N41" s="42">
        <v>2974.28</v>
      </c>
      <c r="O41" s="47">
        <f t="shared" si="30"/>
        <v>2.97428</v>
      </c>
      <c r="P41" s="47">
        <f t="shared" si="31"/>
        <v>0.9914266667</v>
      </c>
    </row>
    <row r="42" ht="15.75" customHeight="1">
      <c r="A42" s="34"/>
      <c r="B42" s="64">
        <v>4.0</v>
      </c>
      <c r="C42" s="35" t="s">
        <v>71</v>
      </c>
      <c r="D42" s="46">
        <v>25.0</v>
      </c>
      <c r="E42" s="37">
        <v>15.0</v>
      </c>
      <c r="F42" s="36">
        <f>SUM(D42*E42)</f>
        <v>375</v>
      </c>
      <c r="G42" s="46"/>
      <c r="H42" s="38"/>
      <c r="I42" s="46">
        <v>25.0</v>
      </c>
      <c r="J42" s="37">
        <v>15.0</v>
      </c>
      <c r="K42" s="36">
        <f>SUM(I42*J42)</f>
        <v>375</v>
      </c>
      <c r="L42" s="46"/>
      <c r="M42" s="18"/>
      <c r="N42" s="46">
        <v>77.49</v>
      </c>
      <c r="O42" s="39">
        <f t="shared" si="30"/>
        <v>0.20664</v>
      </c>
      <c r="P42" s="39">
        <f t="shared" si="31"/>
        <v>0.20664</v>
      </c>
    </row>
    <row r="43" ht="15.75" customHeight="1">
      <c r="A43" s="27" t="s">
        <v>72</v>
      </c>
      <c r="B43" s="27"/>
      <c r="C43" s="28" t="s">
        <v>73</v>
      </c>
      <c r="D43" s="15"/>
      <c r="E43" s="15"/>
      <c r="F43" s="2"/>
      <c r="G43" s="29">
        <f>SUM(F44:F45)</f>
        <v>600</v>
      </c>
      <c r="H43" s="30"/>
      <c r="I43" s="31"/>
      <c r="J43" s="31"/>
      <c r="K43" s="32"/>
      <c r="L43" s="29">
        <f>SUM(K44:K45)</f>
        <v>600</v>
      </c>
      <c r="M43" s="18"/>
      <c r="N43" s="29">
        <f>SUM(N44:N45)</f>
        <v>400.01</v>
      </c>
      <c r="O43" s="33">
        <f>N43/G43</f>
        <v>0.6666833333</v>
      </c>
      <c r="P43" s="33">
        <f>(N43/L43)</f>
        <v>0.6666833333</v>
      </c>
    </row>
    <row r="44" ht="15.75" customHeight="1">
      <c r="A44" s="34"/>
      <c r="B44" s="34">
        <v>1.0</v>
      </c>
      <c r="C44" s="35" t="s">
        <v>74</v>
      </c>
      <c r="D44" s="46">
        <v>20.0</v>
      </c>
      <c r="E44" s="37">
        <v>15.0</v>
      </c>
      <c r="F44" s="36">
        <f t="shared" ref="F44:F45" si="32">SUM(D44*E44)</f>
        <v>300</v>
      </c>
      <c r="G44" s="46"/>
      <c r="H44" s="38"/>
      <c r="I44" s="46">
        <v>20.0</v>
      </c>
      <c r="J44" s="37">
        <v>15.0</v>
      </c>
      <c r="K44" s="36">
        <f t="shared" ref="K44:K45" si="33">SUM(I44*J44)</f>
        <v>300</v>
      </c>
      <c r="L44" s="46"/>
      <c r="M44" s="18"/>
      <c r="N44" s="46">
        <v>153.29</v>
      </c>
      <c r="O44" s="39">
        <f t="shared" ref="O44:O45" si="34">N44/F44</f>
        <v>0.5109666667</v>
      </c>
      <c r="P44" s="39">
        <f t="shared" ref="P44:P45" si="35">(N44/K44)</f>
        <v>0.5109666667</v>
      </c>
    </row>
    <row r="45" ht="15.75" customHeight="1">
      <c r="A45" s="34"/>
      <c r="B45" s="34">
        <v>2.0</v>
      </c>
      <c r="C45" s="35" t="s">
        <v>75</v>
      </c>
      <c r="D45" s="46">
        <v>300.0</v>
      </c>
      <c r="E45" s="37">
        <v>1.0</v>
      </c>
      <c r="F45" s="36">
        <f t="shared" si="32"/>
        <v>300</v>
      </c>
      <c r="G45" s="46"/>
      <c r="H45" s="38"/>
      <c r="I45" s="46">
        <v>300.0</v>
      </c>
      <c r="J45" s="37">
        <v>1.0</v>
      </c>
      <c r="K45" s="36">
        <f t="shared" si="33"/>
        <v>300</v>
      </c>
      <c r="L45" s="46"/>
      <c r="M45" s="18"/>
      <c r="N45" s="46">
        <v>246.72</v>
      </c>
      <c r="O45" s="39">
        <f t="shared" si="34"/>
        <v>0.8224</v>
      </c>
      <c r="P45" s="39">
        <f t="shared" si="35"/>
        <v>0.8224</v>
      </c>
    </row>
    <row r="46" ht="15.75" customHeight="1">
      <c r="A46" s="27" t="s">
        <v>76</v>
      </c>
      <c r="B46" s="27"/>
      <c r="C46" s="28" t="s">
        <v>77</v>
      </c>
      <c r="D46" s="15"/>
      <c r="E46" s="15"/>
      <c r="F46" s="2"/>
      <c r="G46" s="29">
        <f>SUM(F47,F50,F51)</f>
        <v>1817.75</v>
      </c>
      <c r="H46" s="30"/>
      <c r="I46" s="31"/>
      <c r="J46" s="31"/>
      <c r="K46" s="32"/>
      <c r="L46" s="29">
        <f>SUM(K47,K50,K51)</f>
        <v>1215.75</v>
      </c>
      <c r="M46" s="18"/>
      <c r="N46" s="29">
        <f>SUM(N47,N50,N51)</f>
        <v>47.99</v>
      </c>
      <c r="O46" s="33">
        <f>N46/G46</f>
        <v>0.02640077018</v>
      </c>
      <c r="P46" s="33">
        <f>(N46/L46)</f>
        <v>0.03947357598</v>
      </c>
    </row>
    <row r="47" ht="15.75" customHeight="1">
      <c r="A47" s="34"/>
      <c r="B47" s="34">
        <v>1.0</v>
      </c>
      <c r="C47" s="35" t="s">
        <v>78</v>
      </c>
      <c r="D47" s="36">
        <f>SUM(F48:F49)</f>
        <v>1417.75</v>
      </c>
      <c r="E47" s="37">
        <v>1.0</v>
      </c>
      <c r="F47" s="36">
        <f t="shared" ref="F47:F49" si="36">SUM(D47*E47)</f>
        <v>1417.75</v>
      </c>
      <c r="G47" s="46"/>
      <c r="H47" s="38"/>
      <c r="I47" s="36">
        <f>SUM(K48:K49)</f>
        <v>815.75</v>
      </c>
      <c r="J47" s="37">
        <v>1.0</v>
      </c>
      <c r="K47" s="36">
        <f t="shared" ref="K47:K49" si="37">SUM(I47*J47)</f>
        <v>815.75</v>
      </c>
      <c r="L47" s="46"/>
      <c r="M47" s="18"/>
      <c r="N47" s="46">
        <f>SUM(N48:N49)</f>
        <v>22</v>
      </c>
      <c r="O47" s="39">
        <f t="shared" ref="O47:O51" si="38">N47/F47</f>
        <v>0.01551754541</v>
      </c>
      <c r="P47" s="39">
        <f t="shared" ref="P47:P51" si="39">(N47/K47)</f>
        <v>0.02696904689</v>
      </c>
    </row>
    <row r="48" ht="15.75" customHeight="1" outlineLevel="1">
      <c r="A48" s="40"/>
      <c r="B48" s="40" t="s">
        <v>29</v>
      </c>
      <c r="C48" s="41" t="s">
        <v>79</v>
      </c>
      <c r="D48" s="65">
        <v>1167.75</v>
      </c>
      <c r="E48" s="43">
        <v>1.0</v>
      </c>
      <c r="F48" s="44">
        <f t="shared" si="36"/>
        <v>1167.75</v>
      </c>
      <c r="G48" s="44"/>
      <c r="H48" s="45"/>
      <c r="I48" s="42">
        <v>565.75</v>
      </c>
      <c r="J48" s="43">
        <v>1.0</v>
      </c>
      <c r="K48" s="44">
        <f t="shared" si="37"/>
        <v>565.75</v>
      </c>
      <c r="L48" s="44"/>
      <c r="M48" s="63"/>
      <c r="N48" s="42">
        <v>0.0</v>
      </c>
      <c r="O48" s="47">
        <f t="shared" si="38"/>
        <v>0</v>
      </c>
      <c r="P48" s="47">
        <f t="shared" si="39"/>
        <v>0</v>
      </c>
    </row>
    <row r="49" ht="15.75" customHeight="1" outlineLevel="1">
      <c r="A49" s="40"/>
      <c r="B49" s="40" t="s">
        <v>29</v>
      </c>
      <c r="C49" s="41" t="s">
        <v>80</v>
      </c>
      <c r="D49" s="42">
        <v>250.0</v>
      </c>
      <c r="E49" s="50">
        <v>1.0</v>
      </c>
      <c r="F49" s="44">
        <f t="shared" si="36"/>
        <v>250</v>
      </c>
      <c r="G49" s="44"/>
      <c r="H49" s="45"/>
      <c r="I49" s="42">
        <v>250.0</v>
      </c>
      <c r="J49" s="50">
        <v>1.0</v>
      </c>
      <c r="K49" s="44">
        <f t="shared" si="37"/>
        <v>250</v>
      </c>
      <c r="L49" s="44"/>
      <c r="M49" s="59"/>
      <c r="N49" s="42">
        <v>22.0</v>
      </c>
      <c r="O49" s="47">
        <f t="shared" si="38"/>
        <v>0.088</v>
      </c>
      <c r="P49" s="47">
        <f t="shared" si="39"/>
        <v>0.088</v>
      </c>
    </row>
    <row r="50" ht="15.75" customHeight="1">
      <c r="A50" s="34"/>
      <c r="B50" s="34">
        <v>2.0</v>
      </c>
      <c r="C50" s="35" t="s">
        <v>81</v>
      </c>
      <c r="D50" s="46">
        <v>50.0</v>
      </c>
      <c r="E50" s="37">
        <v>2.0</v>
      </c>
      <c r="F50" s="46">
        <f>D50*E50</f>
        <v>100</v>
      </c>
      <c r="G50" s="46"/>
      <c r="H50" s="38"/>
      <c r="I50" s="46">
        <v>50.0</v>
      </c>
      <c r="J50" s="37">
        <v>2.0</v>
      </c>
      <c r="K50" s="46">
        <f>I50*J50</f>
        <v>100</v>
      </c>
      <c r="L50" s="46"/>
      <c r="M50" s="18"/>
      <c r="N50" s="46">
        <v>25.99</v>
      </c>
      <c r="O50" s="39">
        <f t="shared" si="38"/>
        <v>0.2599</v>
      </c>
      <c r="P50" s="39">
        <f t="shared" si="39"/>
        <v>0.2599</v>
      </c>
    </row>
    <row r="51" ht="15.75" customHeight="1">
      <c r="A51" s="5"/>
      <c r="B51" s="34">
        <v>3.0</v>
      </c>
      <c r="C51" s="5" t="s">
        <v>82</v>
      </c>
      <c r="D51" s="46">
        <v>300.0</v>
      </c>
      <c r="E51" s="37">
        <v>1.0</v>
      </c>
      <c r="F51" s="36">
        <f>SUM(D51*E51)</f>
        <v>300</v>
      </c>
      <c r="G51" s="66"/>
      <c r="H51" s="67"/>
      <c r="I51" s="46">
        <v>300.0</v>
      </c>
      <c r="J51" s="37">
        <v>1.0</v>
      </c>
      <c r="K51" s="36">
        <f>SUM(I51*J51)</f>
        <v>300</v>
      </c>
      <c r="L51" s="66"/>
      <c r="M51" s="18"/>
      <c r="N51" s="66">
        <v>0.0</v>
      </c>
      <c r="O51" s="39">
        <f t="shared" si="38"/>
        <v>0</v>
      </c>
      <c r="P51" s="39">
        <f t="shared" si="39"/>
        <v>0</v>
      </c>
    </row>
    <row r="52" ht="15.75" customHeight="1">
      <c r="A52" s="27" t="s">
        <v>83</v>
      </c>
      <c r="B52" s="27"/>
      <c r="C52" s="28" t="s">
        <v>84</v>
      </c>
      <c r="D52" s="15"/>
      <c r="E52" s="15"/>
      <c r="F52" s="2"/>
      <c r="G52" s="29">
        <f>SUM(F53+F58+F59+F60+F61+F62)</f>
        <v>8504.2</v>
      </c>
      <c r="H52" s="30"/>
      <c r="I52" s="31"/>
      <c r="J52" s="31"/>
      <c r="K52" s="32"/>
      <c r="L52" s="29">
        <f>SUM(K53+K58+K59+K60+K61+K62)</f>
        <v>7004.2</v>
      </c>
      <c r="M52" s="18"/>
      <c r="N52" s="29">
        <f>SUM(N53+N58+N59+N60+N61+N62)</f>
        <v>2293.62</v>
      </c>
      <c r="O52" s="33">
        <f>N52/G52</f>
        <v>0.2697043814</v>
      </c>
      <c r="P52" s="33">
        <f>(N52/L52)</f>
        <v>0.3274635219</v>
      </c>
    </row>
    <row r="53" ht="15.75" customHeight="1">
      <c r="A53" s="34"/>
      <c r="B53" s="34">
        <v>1.0</v>
      </c>
      <c r="C53" s="35" t="s">
        <v>85</v>
      </c>
      <c r="D53" s="36">
        <v>1000.0</v>
      </c>
      <c r="E53" s="37">
        <v>4.0</v>
      </c>
      <c r="F53" s="36">
        <f t="shared" ref="F53:F60" si="40">SUM(D53*E53)</f>
        <v>4000</v>
      </c>
      <c r="G53" s="18"/>
      <c r="H53" s="38"/>
      <c r="I53" s="46">
        <v>2500.0</v>
      </c>
      <c r="J53" s="52">
        <v>1.0</v>
      </c>
      <c r="K53" s="36">
        <f t="shared" ref="K53:K60" si="41">SUM(I53*J53)</f>
        <v>2500</v>
      </c>
      <c r="L53" s="18"/>
      <c r="M53" s="18"/>
      <c r="N53" s="68">
        <f>SUM(N54:N57)</f>
        <v>1397.88</v>
      </c>
      <c r="O53" s="39">
        <f t="shared" ref="O53:O57" si="42">N53/F53</f>
        <v>0.34947</v>
      </c>
      <c r="P53" s="39">
        <f t="shared" ref="P53:P57" si="43">(N53/K53)</f>
        <v>0.559152</v>
      </c>
    </row>
    <row r="54" ht="15.75" customHeight="1" outlineLevel="1">
      <c r="A54" s="40"/>
      <c r="B54" s="40" t="s">
        <v>29</v>
      </c>
      <c r="C54" s="41" t="s">
        <v>86</v>
      </c>
      <c r="D54" s="44">
        <v>1000.0</v>
      </c>
      <c r="E54" s="43">
        <v>1.0</v>
      </c>
      <c r="F54" s="44">
        <f t="shared" si="40"/>
        <v>1000</v>
      </c>
      <c r="G54" s="59"/>
      <c r="H54" s="45"/>
      <c r="I54" s="42">
        <v>250.0</v>
      </c>
      <c r="J54" s="43">
        <v>1.0</v>
      </c>
      <c r="K54" s="44">
        <f t="shared" si="41"/>
        <v>250</v>
      </c>
      <c r="L54" s="59"/>
      <c r="M54" s="59"/>
      <c r="N54" s="42">
        <v>0.0</v>
      </c>
      <c r="O54" s="47">
        <f t="shared" si="42"/>
        <v>0</v>
      </c>
      <c r="P54" s="47">
        <f t="shared" si="43"/>
        <v>0</v>
      </c>
    </row>
    <row r="55" ht="15.75" customHeight="1" outlineLevel="1">
      <c r="A55" s="40"/>
      <c r="B55" s="40" t="s">
        <v>29</v>
      </c>
      <c r="C55" s="41" t="s">
        <v>87</v>
      </c>
      <c r="D55" s="44">
        <v>1000.0</v>
      </c>
      <c r="E55" s="43">
        <v>1.0</v>
      </c>
      <c r="F55" s="44">
        <f t="shared" si="40"/>
        <v>1000</v>
      </c>
      <c r="G55" s="59"/>
      <c r="H55" s="45"/>
      <c r="I55" s="42">
        <v>250.0</v>
      </c>
      <c r="J55" s="43">
        <v>1.0</v>
      </c>
      <c r="K55" s="44">
        <f t="shared" si="41"/>
        <v>250</v>
      </c>
      <c r="L55" s="59"/>
      <c r="M55" s="59"/>
      <c r="N55" s="42">
        <v>64.5</v>
      </c>
      <c r="O55" s="47">
        <f t="shared" si="42"/>
        <v>0.0645</v>
      </c>
      <c r="P55" s="47">
        <f t="shared" si="43"/>
        <v>0.258</v>
      </c>
    </row>
    <row r="56" ht="15.75" customHeight="1" outlineLevel="1">
      <c r="A56" s="40"/>
      <c r="B56" s="40" t="s">
        <v>29</v>
      </c>
      <c r="C56" s="41" t="s">
        <v>88</v>
      </c>
      <c r="D56" s="44">
        <v>1000.0</v>
      </c>
      <c r="E56" s="43">
        <v>1.0</v>
      </c>
      <c r="F56" s="44">
        <f t="shared" si="40"/>
        <v>1000</v>
      </c>
      <c r="G56" s="59"/>
      <c r="H56" s="45"/>
      <c r="I56" s="42">
        <v>1000.0</v>
      </c>
      <c r="J56" s="43">
        <v>1.0</v>
      </c>
      <c r="K56" s="44">
        <f t="shared" si="41"/>
        <v>1000</v>
      </c>
      <c r="L56" s="59"/>
      <c r="M56" s="59"/>
      <c r="N56" s="42">
        <v>1300.8</v>
      </c>
      <c r="O56" s="47">
        <f t="shared" si="42"/>
        <v>1.3008</v>
      </c>
      <c r="P56" s="47">
        <f t="shared" si="43"/>
        <v>1.3008</v>
      </c>
    </row>
    <row r="57" ht="15.75" customHeight="1" outlineLevel="1">
      <c r="A57" s="40"/>
      <c r="B57" s="40" t="s">
        <v>29</v>
      </c>
      <c r="C57" s="41" t="s">
        <v>89</v>
      </c>
      <c r="D57" s="44">
        <v>1000.0</v>
      </c>
      <c r="E57" s="43">
        <v>1.0</v>
      </c>
      <c r="F57" s="44">
        <f t="shared" si="40"/>
        <v>1000</v>
      </c>
      <c r="G57" s="59"/>
      <c r="H57" s="45"/>
      <c r="I57" s="42">
        <v>1000.0</v>
      </c>
      <c r="J57" s="43">
        <v>1.0</v>
      </c>
      <c r="K57" s="44">
        <f t="shared" si="41"/>
        <v>1000</v>
      </c>
      <c r="L57" s="59"/>
      <c r="M57" s="59"/>
      <c r="N57" s="42">
        <v>32.58</v>
      </c>
      <c r="O57" s="47">
        <f t="shared" si="42"/>
        <v>0.03258</v>
      </c>
      <c r="P57" s="47">
        <f t="shared" si="43"/>
        <v>0.03258</v>
      </c>
    </row>
    <row r="58" ht="15.75" customHeight="1">
      <c r="A58" s="34"/>
      <c r="B58" s="34">
        <v>2.0</v>
      </c>
      <c r="C58" s="35" t="s">
        <v>90</v>
      </c>
      <c r="D58" s="36">
        <v>0.0</v>
      </c>
      <c r="E58" s="37">
        <v>1.0</v>
      </c>
      <c r="F58" s="36">
        <f t="shared" si="40"/>
        <v>0</v>
      </c>
      <c r="G58" s="69"/>
      <c r="H58" s="38"/>
      <c r="I58" s="36">
        <v>0.0</v>
      </c>
      <c r="J58" s="37">
        <v>1.0</v>
      </c>
      <c r="K58" s="36">
        <f t="shared" si="41"/>
        <v>0</v>
      </c>
      <c r="L58" s="18"/>
      <c r="M58" s="18"/>
      <c r="N58" s="46">
        <v>0.0</v>
      </c>
      <c r="O58" s="39"/>
      <c r="P58" s="39"/>
    </row>
    <row r="59" ht="15.75" customHeight="1">
      <c r="A59" s="34"/>
      <c r="B59" s="34">
        <v>3.0</v>
      </c>
      <c r="C59" s="35" t="s">
        <v>91</v>
      </c>
      <c r="D59" s="36">
        <v>500.0</v>
      </c>
      <c r="E59" s="37">
        <v>1.0</v>
      </c>
      <c r="F59" s="36">
        <f t="shared" si="40"/>
        <v>500</v>
      </c>
      <c r="G59" s="46"/>
      <c r="H59" s="38"/>
      <c r="I59" s="36">
        <v>500.0</v>
      </c>
      <c r="J59" s="37">
        <v>1.0</v>
      </c>
      <c r="K59" s="36">
        <f t="shared" si="41"/>
        <v>500</v>
      </c>
      <c r="L59" s="46"/>
      <c r="M59" s="18"/>
      <c r="N59" s="46">
        <v>440.74</v>
      </c>
      <c r="O59" s="39">
        <f t="shared" ref="O59:O62" si="44">N59/F59</f>
        <v>0.88148</v>
      </c>
      <c r="P59" s="39">
        <f t="shared" ref="P59:P62" si="45">(N59/K59)</f>
        <v>0.88148</v>
      </c>
    </row>
    <row r="60" ht="15.75" customHeight="1">
      <c r="A60" s="34"/>
      <c r="B60" s="34">
        <v>4.0</v>
      </c>
      <c r="C60" s="35" t="s">
        <v>92</v>
      </c>
      <c r="D60" s="36">
        <v>1000.0</v>
      </c>
      <c r="E60" s="37">
        <v>1.0</v>
      </c>
      <c r="F60" s="36">
        <f t="shared" si="40"/>
        <v>1000</v>
      </c>
      <c r="G60" s="44"/>
      <c r="H60" s="38"/>
      <c r="I60" s="36">
        <v>1000.0</v>
      </c>
      <c r="J60" s="37">
        <v>1.0</v>
      </c>
      <c r="K60" s="36">
        <f t="shared" si="41"/>
        <v>1000</v>
      </c>
      <c r="L60" s="44"/>
      <c r="M60" s="18"/>
      <c r="N60" s="46">
        <v>80.0</v>
      </c>
      <c r="O60" s="39">
        <f t="shared" si="44"/>
        <v>0.08</v>
      </c>
      <c r="P60" s="39">
        <f t="shared" si="45"/>
        <v>0.08</v>
      </c>
    </row>
    <row r="61" ht="15.75" customHeight="1">
      <c r="A61" s="34"/>
      <c r="B61" s="64">
        <v>5.0</v>
      </c>
      <c r="C61" s="54" t="s">
        <v>93</v>
      </c>
      <c r="D61" s="70">
        <v>2629.2</v>
      </c>
      <c r="E61" s="52">
        <v>1.0</v>
      </c>
      <c r="F61" s="36">
        <f t="shared" ref="F61:F62" si="46">D61*E61</f>
        <v>2629.2</v>
      </c>
      <c r="G61" s="42"/>
      <c r="H61" s="38"/>
      <c r="I61" s="71">
        <v>2629.2</v>
      </c>
      <c r="J61" s="52">
        <v>1.0</v>
      </c>
      <c r="K61" s="36">
        <f t="shared" ref="K61:K62" si="47">I61*J61</f>
        <v>2629.2</v>
      </c>
      <c r="L61" s="42"/>
      <c r="M61" s="18"/>
      <c r="N61" s="42">
        <v>0.0</v>
      </c>
      <c r="O61" s="39">
        <f t="shared" si="44"/>
        <v>0</v>
      </c>
      <c r="P61" s="39">
        <f t="shared" si="45"/>
        <v>0</v>
      </c>
    </row>
    <row r="62" ht="15.75" customHeight="1">
      <c r="A62" s="34"/>
      <c r="B62" s="64">
        <v>6.0</v>
      </c>
      <c r="C62" s="54" t="s">
        <v>94</v>
      </c>
      <c r="D62" s="70">
        <v>375.0</v>
      </c>
      <c r="E62" s="52">
        <v>1.0</v>
      </c>
      <c r="F62" s="36">
        <f t="shared" si="46"/>
        <v>375</v>
      </c>
      <c r="G62" s="42"/>
      <c r="H62" s="38"/>
      <c r="I62" s="71">
        <v>375.0</v>
      </c>
      <c r="J62" s="52">
        <v>1.0</v>
      </c>
      <c r="K62" s="36">
        <f t="shared" si="47"/>
        <v>375</v>
      </c>
      <c r="L62" s="42"/>
      <c r="M62" s="18"/>
      <c r="N62" s="46">
        <v>375.0</v>
      </c>
      <c r="O62" s="39">
        <f t="shared" si="44"/>
        <v>1</v>
      </c>
      <c r="P62" s="39">
        <f t="shared" si="45"/>
        <v>1</v>
      </c>
    </row>
    <row r="63" ht="15.75" customHeight="1">
      <c r="A63" s="27" t="s">
        <v>95</v>
      </c>
      <c r="B63" s="27"/>
      <c r="C63" s="28" t="s">
        <v>96</v>
      </c>
      <c r="D63" s="15"/>
      <c r="E63" s="15"/>
      <c r="F63" s="2"/>
      <c r="G63" s="29">
        <f>SUM(F64:F67)</f>
        <v>4950</v>
      </c>
      <c r="H63" s="30"/>
      <c r="I63" s="31"/>
      <c r="J63" s="31"/>
      <c r="K63" s="32"/>
      <c r="L63" s="29">
        <f>SUM(K64:K67)</f>
        <v>3950</v>
      </c>
      <c r="M63" s="18"/>
      <c r="N63" s="29">
        <f>SUM(N64:N67)</f>
        <v>2063.05</v>
      </c>
      <c r="O63" s="33">
        <f>N63/G63</f>
        <v>0.4167777778</v>
      </c>
      <c r="P63" s="33">
        <f>(N63/L63)</f>
        <v>0.5222911392</v>
      </c>
    </row>
    <row r="64" ht="15.75" customHeight="1">
      <c r="A64" s="34"/>
      <c r="B64" s="34">
        <v>1.0</v>
      </c>
      <c r="C64" s="35" t="s">
        <v>97</v>
      </c>
      <c r="D64" s="36">
        <v>3000.0</v>
      </c>
      <c r="E64" s="37">
        <v>1.0</v>
      </c>
      <c r="F64" s="36">
        <f t="shared" ref="F64:F71" si="48">SUM(D64*E64)</f>
        <v>3000</v>
      </c>
      <c r="G64" s="36"/>
      <c r="H64" s="38"/>
      <c r="I64" s="46">
        <v>2000.0</v>
      </c>
      <c r="J64" s="37">
        <v>1.0</v>
      </c>
      <c r="K64" s="36">
        <f t="shared" ref="K64:K71" si="49">SUM(I64*J64)</f>
        <v>2000</v>
      </c>
      <c r="L64" s="36"/>
      <c r="M64" s="18"/>
      <c r="N64" s="46">
        <v>998.49</v>
      </c>
      <c r="O64" s="39">
        <f t="shared" ref="O64:O71" si="50">N64/F64</f>
        <v>0.33283</v>
      </c>
      <c r="P64" s="39">
        <f t="shared" ref="P64:P71" si="51">(N64/K64)</f>
        <v>0.499245</v>
      </c>
    </row>
    <row r="65" ht="15.75" customHeight="1">
      <c r="A65" s="34"/>
      <c r="B65" s="34">
        <v>2.0</v>
      </c>
      <c r="C65" s="35" t="s">
        <v>80</v>
      </c>
      <c r="D65" s="46">
        <v>250.0</v>
      </c>
      <c r="E65" s="37">
        <v>1.0</v>
      </c>
      <c r="F65" s="36">
        <f t="shared" si="48"/>
        <v>250</v>
      </c>
      <c r="G65" s="36"/>
      <c r="H65" s="38"/>
      <c r="I65" s="46">
        <v>250.0</v>
      </c>
      <c r="J65" s="37">
        <v>1.0</v>
      </c>
      <c r="K65" s="36">
        <f t="shared" si="49"/>
        <v>250</v>
      </c>
      <c r="L65" s="36"/>
      <c r="M65" s="18"/>
      <c r="N65" s="46">
        <v>0.0</v>
      </c>
      <c r="O65" s="39">
        <f t="shared" si="50"/>
        <v>0</v>
      </c>
      <c r="P65" s="39">
        <f t="shared" si="51"/>
        <v>0</v>
      </c>
    </row>
    <row r="66" ht="15.75" customHeight="1">
      <c r="A66" s="34"/>
      <c r="B66" s="34">
        <v>3.0</v>
      </c>
      <c r="C66" s="35" t="s">
        <v>98</v>
      </c>
      <c r="D66" s="46">
        <v>600.0</v>
      </c>
      <c r="E66" s="37">
        <v>1.0</v>
      </c>
      <c r="F66" s="36">
        <f t="shared" si="48"/>
        <v>600</v>
      </c>
      <c r="G66" s="36"/>
      <c r="H66" s="38"/>
      <c r="I66" s="46">
        <v>600.0</v>
      </c>
      <c r="J66" s="37">
        <v>1.0</v>
      </c>
      <c r="K66" s="36">
        <f t="shared" si="49"/>
        <v>600</v>
      </c>
      <c r="L66" s="36"/>
      <c r="M66" s="18"/>
      <c r="N66" s="46">
        <v>554.51</v>
      </c>
      <c r="O66" s="39">
        <f t="shared" si="50"/>
        <v>0.9241833333</v>
      </c>
      <c r="P66" s="39">
        <f t="shared" si="51"/>
        <v>0.9241833333</v>
      </c>
    </row>
    <row r="67" ht="15.75" customHeight="1">
      <c r="A67" s="34"/>
      <c r="B67" s="34">
        <v>4.0</v>
      </c>
      <c r="C67" s="35" t="s">
        <v>99</v>
      </c>
      <c r="D67" s="36">
        <f>SUM(F68:F71)</f>
        <v>1100</v>
      </c>
      <c r="E67" s="37">
        <v>1.0</v>
      </c>
      <c r="F67" s="36">
        <f t="shared" si="48"/>
        <v>1100</v>
      </c>
      <c r="G67" s="36"/>
      <c r="H67" s="38"/>
      <c r="I67" s="36">
        <f>SUM(K68:K71)</f>
        <v>1100</v>
      </c>
      <c r="J67" s="37">
        <v>1.0</v>
      </c>
      <c r="K67" s="36">
        <f t="shared" si="49"/>
        <v>1100</v>
      </c>
      <c r="L67" s="36"/>
      <c r="M67" s="18"/>
      <c r="N67" s="46">
        <f>SUM(N68:N71)</f>
        <v>510.05</v>
      </c>
      <c r="O67" s="39">
        <f t="shared" si="50"/>
        <v>0.4636818182</v>
      </c>
      <c r="P67" s="39">
        <f t="shared" si="51"/>
        <v>0.4636818182</v>
      </c>
    </row>
    <row r="68" ht="15.75" customHeight="1" outlineLevel="1">
      <c r="A68" s="40"/>
      <c r="B68" s="40" t="s">
        <v>29</v>
      </c>
      <c r="C68" s="41" t="s">
        <v>100</v>
      </c>
      <c r="D68" s="44">
        <v>400.0</v>
      </c>
      <c r="E68" s="43">
        <v>1.0</v>
      </c>
      <c r="F68" s="44">
        <f t="shared" si="48"/>
        <v>400</v>
      </c>
      <c r="G68" s="44"/>
      <c r="H68" s="45"/>
      <c r="I68" s="44">
        <v>400.0</v>
      </c>
      <c r="J68" s="43">
        <v>1.0</v>
      </c>
      <c r="K68" s="44">
        <f t="shared" si="49"/>
        <v>400</v>
      </c>
      <c r="L68" s="44"/>
      <c r="M68" s="59"/>
      <c r="N68" s="42">
        <v>258.87</v>
      </c>
      <c r="O68" s="47">
        <f t="shared" si="50"/>
        <v>0.647175</v>
      </c>
      <c r="P68" s="47">
        <f t="shared" si="51"/>
        <v>0.647175</v>
      </c>
    </row>
    <row r="69" ht="15.75" customHeight="1" outlineLevel="1">
      <c r="A69" s="40"/>
      <c r="B69" s="40" t="s">
        <v>29</v>
      </c>
      <c r="C69" s="41" t="s">
        <v>101</v>
      </c>
      <c r="D69" s="44">
        <f>200/2</f>
        <v>100</v>
      </c>
      <c r="E69" s="43">
        <v>1.0</v>
      </c>
      <c r="F69" s="44">
        <f t="shared" si="48"/>
        <v>100</v>
      </c>
      <c r="G69" s="44"/>
      <c r="H69" s="45"/>
      <c r="I69" s="44">
        <f>200/2</f>
        <v>100</v>
      </c>
      <c r="J69" s="43">
        <v>1.0</v>
      </c>
      <c r="K69" s="44">
        <f t="shared" si="49"/>
        <v>100</v>
      </c>
      <c r="L69" s="44"/>
      <c r="M69" s="59"/>
      <c r="N69" s="42">
        <v>0.0</v>
      </c>
      <c r="O69" s="47">
        <f t="shared" si="50"/>
        <v>0</v>
      </c>
      <c r="P69" s="47">
        <f t="shared" si="51"/>
        <v>0</v>
      </c>
    </row>
    <row r="70" ht="15.75" customHeight="1" outlineLevel="1">
      <c r="A70" s="40"/>
      <c r="B70" s="40" t="s">
        <v>29</v>
      </c>
      <c r="C70" s="41" t="s">
        <v>102</v>
      </c>
      <c r="D70" s="42">
        <v>100.0</v>
      </c>
      <c r="E70" s="43">
        <v>1.0</v>
      </c>
      <c r="F70" s="44">
        <f t="shared" si="48"/>
        <v>100</v>
      </c>
      <c r="G70" s="44"/>
      <c r="H70" s="72"/>
      <c r="I70" s="42">
        <v>100.0</v>
      </c>
      <c r="J70" s="43">
        <v>1.0</v>
      </c>
      <c r="K70" s="44">
        <f t="shared" si="49"/>
        <v>100</v>
      </c>
      <c r="L70" s="44"/>
      <c r="M70" s="59"/>
      <c r="N70" s="42">
        <v>31.59</v>
      </c>
      <c r="O70" s="47">
        <f t="shared" si="50"/>
        <v>0.3159</v>
      </c>
      <c r="P70" s="47">
        <f t="shared" si="51"/>
        <v>0.3159</v>
      </c>
    </row>
    <row r="71" ht="15.75" customHeight="1" outlineLevel="1">
      <c r="A71" s="40"/>
      <c r="B71" s="40" t="s">
        <v>29</v>
      </c>
      <c r="C71" s="41" t="s">
        <v>63</v>
      </c>
      <c r="D71" s="42">
        <v>500.0</v>
      </c>
      <c r="E71" s="43">
        <v>1.0</v>
      </c>
      <c r="F71" s="44">
        <f t="shared" si="48"/>
        <v>500</v>
      </c>
      <c r="G71" s="42"/>
      <c r="H71" s="45"/>
      <c r="I71" s="42">
        <v>500.0</v>
      </c>
      <c r="J71" s="43">
        <v>1.0</v>
      </c>
      <c r="K71" s="44">
        <f t="shared" si="49"/>
        <v>500</v>
      </c>
      <c r="L71" s="42"/>
      <c r="M71" s="59"/>
      <c r="N71" s="42">
        <v>219.59</v>
      </c>
      <c r="O71" s="47">
        <f t="shared" si="50"/>
        <v>0.43918</v>
      </c>
      <c r="P71" s="47">
        <f t="shared" si="51"/>
        <v>0.43918</v>
      </c>
    </row>
    <row r="72" ht="15.75" customHeight="1">
      <c r="A72" s="27" t="s">
        <v>103</v>
      </c>
      <c r="B72" s="27"/>
      <c r="C72" s="28" t="s">
        <v>104</v>
      </c>
      <c r="D72" s="15"/>
      <c r="E72" s="15"/>
      <c r="F72" s="2"/>
      <c r="G72" s="29">
        <f>SUM(F73:F74)</f>
        <v>3160</v>
      </c>
      <c r="H72" s="30"/>
      <c r="I72" s="31"/>
      <c r="J72" s="31"/>
      <c r="K72" s="32"/>
      <c r="L72" s="29">
        <f>SUM(K73:K74)</f>
        <v>0</v>
      </c>
      <c r="M72" s="18"/>
      <c r="N72" s="29">
        <f>SUM(N73:N74)</f>
        <v>0</v>
      </c>
      <c r="O72" s="33">
        <f>N72/G72</f>
        <v>0</v>
      </c>
      <c r="P72" s="33"/>
    </row>
    <row r="73" ht="15.75" customHeight="1">
      <c r="A73" s="34"/>
      <c r="B73" s="34">
        <v>1.0</v>
      </c>
      <c r="C73" s="35" t="s">
        <v>105</v>
      </c>
      <c r="D73" s="46">
        <v>280.0</v>
      </c>
      <c r="E73" s="37">
        <v>8.0</v>
      </c>
      <c r="F73" s="36">
        <f t="shared" ref="F73:F74" si="52">SUM(D73*E73)</f>
        <v>2240</v>
      </c>
      <c r="G73" s="36"/>
      <c r="H73" s="38"/>
      <c r="I73" s="46">
        <v>280.0</v>
      </c>
      <c r="J73" s="52">
        <v>0.0</v>
      </c>
      <c r="K73" s="36">
        <f t="shared" ref="K73:K74" si="53">SUM(I73*J73)</f>
        <v>0</v>
      </c>
      <c r="L73" s="36"/>
      <c r="M73" s="18"/>
      <c r="N73" s="46">
        <v>0.0</v>
      </c>
      <c r="O73" s="39">
        <f t="shared" ref="O73:O74" si="54">N73/F73</f>
        <v>0</v>
      </c>
      <c r="P73" s="73"/>
    </row>
    <row r="74" ht="15.75" customHeight="1">
      <c r="A74" s="34"/>
      <c r="B74" s="34">
        <v>2.0</v>
      </c>
      <c r="C74" s="35" t="s">
        <v>106</v>
      </c>
      <c r="D74" s="46">
        <v>115.0</v>
      </c>
      <c r="E74" s="37">
        <v>8.0</v>
      </c>
      <c r="F74" s="36">
        <f t="shared" si="52"/>
        <v>920</v>
      </c>
      <c r="G74" s="36"/>
      <c r="H74" s="38"/>
      <c r="I74" s="46">
        <v>115.0</v>
      </c>
      <c r="J74" s="52">
        <v>0.0</v>
      </c>
      <c r="K74" s="36">
        <f t="shared" si="53"/>
        <v>0</v>
      </c>
      <c r="L74" s="36"/>
      <c r="M74" s="18"/>
      <c r="N74" s="46">
        <v>0.0</v>
      </c>
      <c r="O74" s="39">
        <f t="shared" si="54"/>
        <v>0</v>
      </c>
      <c r="P74" s="73"/>
    </row>
    <row r="75" ht="15.75" customHeight="1">
      <c r="A75" s="27" t="s">
        <v>107</v>
      </c>
      <c r="B75" s="27"/>
      <c r="C75" s="28" t="s">
        <v>108</v>
      </c>
      <c r="D75" s="15"/>
      <c r="E75" s="15"/>
      <c r="F75" s="2"/>
      <c r="G75" s="29">
        <f>SUM(F76:F77)</f>
        <v>6320</v>
      </c>
      <c r="H75" s="30"/>
      <c r="I75" s="31"/>
      <c r="J75" s="31"/>
      <c r="K75" s="32"/>
      <c r="L75" s="29">
        <f>SUM(K76:K77)</f>
        <v>790</v>
      </c>
      <c r="M75" s="18"/>
      <c r="N75" s="29">
        <f>SUM(N76:N77)</f>
        <v>0</v>
      </c>
      <c r="O75" s="33">
        <f>N75/G75</f>
        <v>0</v>
      </c>
      <c r="P75" s="33">
        <f>(N75/L75)</f>
        <v>0</v>
      </c>
    </row>
    <row r="76" ht="15.75" customHeight="1">
      <c r="A76" s="34"/>
      <c r="B76" s="34">
        <v>1.0</v>
      </c>
      <c r="C76" s="35" t="s">
        <v>105</v>
      </c>
      <c r="D76" s="36">
        <v>290.0</v>
      </c>
      <c r="E76" s="37">
        <v>8.0</v>
      </c>
      <c r="F76" s="36">
        <f t="shared" ref="F76:F77" si="55">SUM(D76*E76)</f>
        <v>2320</v>
      </c>
      <c r="G76" s="46"/>
      <c r="H76" s="38"/>
      <c r="I76" s="36">
        <v>290.0</v>
      </c>
      <c r="J76" s="52">
        <v>1.0</v>
      </c>
      <c r="K76" s="36">
        <f t="shared" ref="K76:K77" si="56">SUM(I76*J76)</f>
        <v>290</v>
      </c>
      <c r="L76" s="36"/>
      <c r="M76" s="18"/>
      <c r="N76" s="46">
        <v>0.0</v>
      </c>
      <c r="O76" s="39">
        <f t="shared" ref="O76:O77" si="57">N76/F76</f>
        <v>0</v>
      </c>
      <c r="P76" s="39">
        <f t="shared" ref="P76:P77" si="58">(N76/K76)</f>
        <v>0</v>
      </c>
    </row>
    <row r="77" ht="15.75" customHeight="1">
      <c r="A77" s="34"/>
      <c r="B77" s="34">
        <v>2.0</v>
      </c>
      <c r="C77" s="35" t="s">
        <v>106</v>
      </c>
      <c r="D77" s="46">
        <v>500.0</v>
      </c>
      <c r="E77" s="37">
        <v>8.0</v>
      </c>
      <c r="F77" s="36">
        <f t="shared" si="55"/>
        <v>4000</v>
      </c>
      <c r="G77" s="46"/>
      <c r="H77" s="38"/>
      <c r="I77" s="46">
        <v>500.0</v>
      </c>
      <c r="J77" s="52">
        <v>1.0</v>
      </c>
      <c r="K77" s="36">
        <f t="shared" si="56"/>
        <v>500</v>
      </c>
      <c r="L77" s="36"/>
      <c r="M77" s="18"/>
      <c r="N77" s="46">
        <v>0.0</v>
      </c>
      <c r="O77" s="39">
        <f t="shared" si="57"/>
        <v>0</v>
      </c>
      <c r="P77" s="39">
        <f t="shared" si="58"/>
        <v>0</v>
      </c>
    </row>
    <row r="78" ht="15.75" customHeight="1">
      <c r="A78" s="27" t="s">
        <v>109</v>
      </c>
      <c r="B78" s="27"/>
      <c r="C78" s="28" t="s">
        <v>110</v>
      </c>
      <c r="D78" s="15"/>
      <c r="E78" s="15"/>
      <c r="F78" s="2"/>
      <c r="G78" s="29">
        <f>SUM(F79:F80)</f>
        <v>680</v>
      </c>
      <c r="H78" s="30"/>
      <c r="I78" s="31"/>
      <c r="J78" s="31"/>
      <c r="K78" s="32"/>
      <c r="L78" s="29">
        <f>SUM(K79:K80)</f>
        <v>0</v>
      </c>
      <c r="M78" s="18"/>
      <c r="N78" s="29">
        <f>SUM(N79:N80)</f>
        <v>0</v>
      </c>
      <c r="O78" s="33">
        <f>N78/G78</f>
        <v>0</v>
      </c>
      <c r="P78" s="33"/>
    </row>
    <row r="79" ht="15.75" customHeight="1">
      <c r="A79" s="34"/>
      <c r="B79" s="34">
        <v>1.0</v>
      </c>
      <c r="C79" s="35" t="s">
        <v>105</v>
      </c>
      <c r="D79" s="36">
        <v>180.0</v>
      </c>
      <c r="E79" s="37">
        <v>2.0</v>
      </c>
      <c r="F79" s="36">
        <f t="shared" ref="F79:F80" si="59">SUM(D79*E79)</f>
        <v>360</v>
      </c>
      <c r="G79" s="36"/>
      <c r="H79" s="38"/>
      <c r="I79" s="36">
        <v>180.0</v>
      </c>
      <c r="J79" s="52">
        <v>0.0</v>
      </c>
      <c r="K79" s="36">
        <f t="shared" ref="K79:K80" si="60">SUM(I79*J79)</f>
        <v>0</v>
      </c>
      <c r="L79" s="36"/>
      <c r="M79" s="18"/>
      <c r="N79" s="46">
        <v>0.0</v>
      </c>
      <c r="O79" s="39">
        <f t="shared" ref="O79:O80" si="61">N79/F79</f>
        <v>0</v>
      </c>
      <c r="P79" s="73"/>
    </row>
    <row r="80" ht="15.75" customHeight="1">
      <c r="A80" s="34"/>
      <c r="B80" s="34">
        <v>2.0</v>
      </c>
      <c r="C80" s="35" t="s">
        <v>106</v>
      </c>
      <c r="D80" s="46">
        <v>160.0</v>
      </c>
      <c r="E80" s="37">
        <v>2.0</v>
      </c>
      <c r="F80" s="36">
        <f t="shared" si="59"/>
        <v>320</v>
      </c>
      <c r="G80" s="36"/>
      <c r="H80" s="38"/>
      <c r="I80" s="46">
        <v>160.0</v>
      </c>
      <c r="J80" s="52">
        <v>0.0</v>
      </c>
      <c r="K80" s="36">
        <f t="shared" si="60"/>
        <v>0</v>
      </c>
      <c r="L80" s="36"/>
      <c r="M80" s="18"/>
      <c r="N80" s="46">
        <v>0.0</v>
      </c>
      <c r="O80" s="39">
        <f t="shared" si="61"/>
        <v>0</v>
      </c>
      <c r="P80" s="73"/>
    </row>
    <row r="81" ht="15.75" customHeight="1">
      <c r="A81" s="27" t="s">
        <v>111</v>
      </c>
      <c r="B81" s="27"/>
      <c r="C81" s="28" t="s">
        <v>112</v>
      </c>
      <c r="D81" s="15"/>
      <c r="E81" s="15"/>
      <c r="F81" s="2"/>
      <c r="G81" s="29">
        <f>SUM(F82:F83)</f>
        <v>800</v>
      </c>
      <c r="H81" s="30"/>
      <c r="I81" s="31"/>
      <c r="J81" s="31"/>
      <c r="K81" s="32"/>
      <c r="L81" s="29">
        <f>SUM(K82:K83)</f>
        <v>800</v>
      </c>
      <c r="M81" s="18"/>
      <c r="N81" s="29">
        <f>SUM(N82:N83)</f>
        <v>0</v>
      </c>
      <c r="O81" s="33">
        <f>N81/G81</f>
        <v>0</v>
      </c>
      <c r="P81" s="33">
        <f>(N81/L81)</f>
        <v>0</v>
      </c>
    </row>
    <row r="82" ht="15.75" customHeight="1">
      <c r="A82" s="34"/>
      <c r="B82" s="34">
        <v>1.0</v>
      </c>
      <c r="C82" s="35" t="s">
        <v>105</v>
      </c>
      <c r="D82" s="36">
        <v>220.0</v>
      </c>
      <c r="E82" s="37">
        <v>2.0</v>
      </c>
      <c r="F82" s="36">
        <f t="shared" ref="F82:F83" si="62">SUM(D82*E82)</f>
        <v>440</v>
      </c>
      <c r="G82" s="36"/>
      <c r="H82" s="38"/>
      <c r="I82" s="36">
        <v>220.0</v>
      </c>
      <c r="J82" s="52">
        <v>2.0</v>
      </c>
      <c r="K82" s="36">
        <f t="shared" ref="K82:K83" si="63">SUM(I82*J82)</f>
        <v>440</v>
      </c>
      <c r="L82" s="36"/>
      <c r="M82" s="18"/>
      <c r="N82" s="46">
        <v>0.0</v>
      </c>
      <c r="O82" s="39">
        <f t="shared" ref="O82:O83" si="64">N82/F82</f>
        <v>0</v>
      </c>
      <c r="P82" s="39">
        <f t="shared" ref="P82:P83" si="65">(N82/K82)</f>
        <v>0</v>
      </c>
    </row>
    <row r="83" ht="15.75" customHeight="1">
      <c r="A83" s="34"/>
      <c r="B83" s="34">
        <v>2.0</v>
      </c>
      <c r="C83" s="35" t="s">
        <v>106</v>
      </c>
      <c r="D83" s="46">
        <v>180.0</v>
      </c>
      <c r="E83" s="37">
        <v>2.0</v>
      </c>
      <c r="F83" s="36">
        <f t="shared" si="62"/>
        <v>360</v>
      </c>
      <c r="G83" s="36"/>
      <c r="H83" s="38"/>
      <c r="I83" s="46">
        <v>180.0</v>
      </c>
      <c r="J83" s="52">
        <v>2.0</v>
      </c>
      <c r="K83" s="36">
        <f t="shared" si="63"/>
        <v>360</v>
      </c>
      <c r="L83" s="36"/>
      <c r="M83" s="18"/>
      <c r="N83" s="46">
        <v>0.0</v>
      </c>
      <c r="O83" s="39">
        <f t="shared" si="64"/>
        <v>0</v>
      </c>
      <c r="P83" s="39">
        <f t="shared" si="65"/>
        <v>0</v>
      </c>
    </row>
    <row r="84" ht="15.75" customHeight="1">
      <c r="A84" s="27" t="s">
        <v>113</v>
      </c>
      <c r="B84" s="27"/>
      <c r="C84" s="28" t="s">
        <v>114</v>
      </c>
      <c r="D84" s="15"/>
      <c r="E84" s="15"/>
      <c r="F84" s="2"/>
      <c r="G84" s="29">
        <f>SUM(F85:F86)</f>
        <v>105</v>
      </c>
      <c r="H84" s="30"/>
      <c r="I84" s="31"/>
      <c r="J84" s="31"/>
      <c r="K84" s="32"/>
      <c r="L84" s="29">
        <f>SUM(K85:K86)</f>
        <v>105</v>
      </c>
      <c r="M84" s="18"/>
      <c r="N84" s="29">
        <f>SUM(N85:N86)</f>
        <v>0</v>
      </c>
      <c r="O84" s="33">
        <f>N84/G84</f>
        <v>0</v>
      </c>
      <c r="P84" s="33">
        <f>(N84/L84)</f>
        <v>0</v>
      </c>
    </row>
    <row r="85" ht="15.75" customHeight="1">
      <c r="A85" s="34"/>
      <c r="B85" s="34">
        <v>1.0</v>
      </c>
      <c r="C85" s="35" t="s">
        <v>105</v>
      </c>
      <c r="D85" s="36">
        <v>140.0</v>
      </c>
      <c r="E85" s="52">
        <v>0.0</v>
      </c>
      <c r="F85" s="36">
        <f t="shared" ref="F85:F86" si="66">SUM(D85*E85)</f>
        <v>0</v>
      </c>
      <c r="G85" s="42"/>
      <c r="H85" s="38"/>
      <c r="I85" s="36">
        <v>140.0</v>
      </c>
      <c r="J85" s="52">
        <v>0.0</v>
      </c>
      <c r="K85" s="36">
        <f t="shared" ref="K85:K86" si="67">SUM(I85*J85)</f>
        <v>0</v>
      </c>
      <c r="L85" s="42"/>
      <c r="M85" s="18"/>
      <c r="N85" s="42">
        <v>0.0</v>
      </c>
      <c r="O85" s="73"/>
      <c r="P85" s="73"/>
    </row>
    <row r="86" ht="15.75" customHeight="1">
      <c r="A86" s="34"/>
      <c r="B86" s="34">
        <v>2.0</v>
      </c>
      <c r="C86" s="35" t="s">
        <v>106</v>
      </c>
      <c r="D86" s="36">
        <v>105.0</v>
      </c>
      <c r="E86" s="37">
        <v>1.0</v>
      </c>
      <c r="F86" s="36">
        <f t="shared" si="66"/>
        <v>105</v>
      </c>
      <c r="G86" s="46"/>
      <c r="H86" s="38"/>
      <c r="I86" s="36">
        <v>105.0</v>
      </c>
      <c r="J86" s="52">
        <v>1.0</v>
      </c>
      <c r="K86" s="36">
        <f t="shared" si="67"/>
        <v>105</v>
      </c>
      <c r="L86" s="36"/>
      <c r="M86" s="18"/>
      <c r="N86" s="46">
        <v>0.0</v>
      </c>
      <c r="O86" s="39">
        <f>N86/F86</f>
        <v>0</v>
      </c>
      <c r="P86" s="39">
        <f>(N86/K86)</f>
        <v>0</v>
      </c>
    </row>
    <row r="87" ht="15.75" customHeight="1">
      <c r="A87" s="27" t="s">
        <v>115</v>
      </c>
      <c r="B87" s="27"/>
      <c r="C87" s="28" t="s">
        <v>116</v>
      </c>
      <c r="D87" s="15"/>
      <c r="E87" s="15"/>
      <c r="F87" s="2"/>
      <c r="G87" s="29">
        <f>SUM(F88)</f>
        <v>562.5</v>
      </c>
      <c r="H87" s="30"/>
      <c r="I87" s="31"/>
      <c r="J87" s="31"/>
      <c r="K87" s="32"/>
      <c r="L87" s="29">
        <f>SUM(K88)</f>
        <v>562.5</v>
      </c>
      <c r="M87" s="18"/>
      <c r="N87" s="29">
        <f>SUM(N88)</f>
        <v>233.88</v>
      </c>
      <c r="O87" s="33">
        <f>N87/G87</f>
        <v>0.4157866667</v>
      </c>
      <c r="P87" s="33">
        <f>(N87/L87)</f>
        <v>0.4157866667</v>
      </c>
    </row>
    <row r="88" ht="15.75" customHeight="1">
      <c r="A88" s="34"/>
      <c r="B88" s="34">
        <v>1.0</v>
      </c>
      <c r="C88" s="35" t="s">
        <v>117</v>
      </c>
      <c r="D88" s="36">
        <f>SUM(D89:D98)</f>
        <v>562.5</v>
      </c>
      <c r="E88" s="37">
        <v>1.0</v>
      </c>
      <c r="F88" s="36">
        <f>SUM(D88*E88)</f>
        <v>562.5</v>
      </c>
      <c r="G88" s="74"/>
      <c r="H88" s="74"/>
      <c r="I88" s="36">
        <f>SUM(I89:I98)</f>
        <v>562.5</v>
      </c>
      <c r="J88" s="37">
        <v>1.0</v>
      </c>
      <c r="K88" s="36">
        <f>SUM(I88*J88)</f>
        <v>562.5</v>
      </c>
      <c r="L88" s="74"/>
      <c r="M88" s="18"/>
      <c r="N88" s="75">
        <f>SUM(N89:N98)</f>
        <v>233.88</v>
      </c>
      <c r="O88" s="39">
        <f t="shared" ref="O88:O98" si="68">N88/F88</f>
        <v>0.4157866667</v>
      </c>
      <c r="P88" s="39">
        <f t="shared" ref="P88:P98" si="69">(N88/K88)</f>
        <v>0.4157866667</v>
      </c>
    </row>
    <row r="89" ht="15.75" customHeight="1" outlineLevel="1">
      <c r="A89" s="40"/>
      <c r="B89" s="40" t="s">
        <v>29</v>
      </c>
      <c r="C89" s="41" t="s">
        <v>118</v>
      </c>
      <c r="D89" s="42">
        <v>37.5</v>
      </c>
      <c r="E89" s="43">
        <v>1.0</v>
      </c>
      <c r="F89" s="44">
        <f t="shared" ref="F89:F98" si="70">D89*E89</f>
        <v>37.5</v>
      </c>
      <c r="G89" s="76"/>
      <c r="H89" s="74"/>
      <c r="I89" s="42">
        <v>37.5</v>
      </c>
      <c r="J89" s="43">
        <v>1.0</v>
      </c>
      <c r="K89" s="44">
        <f t="shared" ref="K89:K98" si="71">I89*J89</f>
        <v>37.5</v>
      </c>
      <c r="L89" s="76"/>
      <c r="M89" s="59"/>
      <c r="N89" s="42">
        <v>6.93</v>
      </c>
      <c r="O89" s="47">
        <f t="shared" si="68"/>
        <v>0.1848</v>
      </c>
      <c r="P89" s="47">
        <f t="shared" si="69"/>
        <v>0.1848</v>
      </c>
    </row>
    <row r="90" ht="15.75" customHeight="1" outlineLevel="1">
      <c r="A90" s="40"/>
      <c r="B90" s="40" t="s">
        <v>29</v>
      </c>
      <c r="C90" s="41" t="s">
        <v>119</v>
      </c>
      <c r="D90" s="42">
        <v>37.5</v>
      </c>
      <c r="E90" s="43">
        <v>1.0</v>
      </c>
      <c r="F90" s="44">
        <f t="shared" si="70"/>
        <v>37.5</v>
      </c>
      <c r="G90" s="76"/>
      <c r="H90" s="74"/>
      <c r="I90" s="42">
        <v>37.5</v>
      </c>
      <c r="J90" s="43">
        <v>1.0</v>
      </c>
      <c r="K90" s="44">
        <f t="shared" si="71"/>
        <v>37.5</v>
      </c>
      <c r="L90" s="76"/>
      <c r="M90" s="59"/>
      <c r="N90" s="42">
        <v>41.93</v>
      </c>
      <c r="O90" s="47">
        <f t="shared" si="68"/>
        <v>1.118133333</v>
      </c>
      <c r="P90" s="47">
        <f t="shared" si="69"/>
        <v>1.118133333</v>
      </c>
    </row>
    <row r="91" ht="15.75" customHeight="1" outlineLevel="1">
      <c r="A91" s="40"/>
      <c r="B91" s="40" t="s">
        <v>29</v>
      </c>
      <c r="C91" s="41" t="s">
        <v>120</v>
      </c>
      <c r="D91" s="42">
        <v>37.5</v>
      </c>
      <c r="E91" s="43">
        <v>1.0</v>
      </c>
      <c r="F91" s="44">
        <f t="shared" si="70"/>
        <v>37.5</v>
      </c>
      <c r="G91" s="76"/>
      <c r="H91" s="74"/>
      <c r="I91" s="42">
        <v>37.5</v>
      </c>
      <c r="J91" s="43">
        <v>1.0</v>
      </c>
      <c r="K91" s="44">
        <f t="shared" si="71"/>
        <v>37.5</v>
      </c>
      <c r="L91" s="76"/>
      <c r="M91" s="59"/>
      <c r="N91" s="42">
        <v>6.93</v>
      </c>
      <c r="O91" s="47">
        <f t="shared" si="68"/>
        <v>0.1848</v>
      </c>
      <c r="P91" s="47">
        <f t="shared" si="69"/>
        <v>0.1848</v>
      </c>
    </row>
    <row r="92" ht="15.75" customHeight="1" outlineLevel="1">
      <c r="A92" s="40"/>
      <c r="B92" s="40" t="s">
        <v>29</v>
      </c>
      <c r="C92" s="41" t="s">
        <v>121</v>
      </c>
      <c r="D92" s="42">
        <v>37.5</v>
      </c>
      <c r="E92" s="43">
        <v>1.0</v>
      </c>
      <c r="F92" s="44">
        <f t="shared" si="70"/>
        <v>37.5</v>
      </c>
      <c r="G92" s="76"/>
      <c r="H92" s="74"/>
      <c r="I92" s="42">
        <v>37.5</v>
      </c>
      <c r="J92" s="43">
        <v>1.0</v>
      </c>
      <c r="K92" s="44">
        <f t="shared" si="71"/>
        <v>37.5</v>
      </c>
      <c r="L92" s="76"/>
      <c r="M92" s="59"/>
      <c r="N92" s="42">
        <v>41.93</v>
      </c>
      <c r="O92" s="47">
        <f t="shared" si="68"/>
        <v>1.118133333</v>
      </c>
      <c r="P92" s="47">
        <f t="shared" si="69"/>
        <v>1.118133333</v>
      </c>
    </row>
    <row r="93" ht="15.75" customHeight="1" outlineLevel="1">
      <c r="A93" s="40"/>
      <c r="B93" s="40" t="s">
        <v>29</v>
      </c>
      <c r="C93" s="41" t="s">
        <v>122</v>
      </c>
      <c r="D93" s="42">
        <v>75.0</v>
      </c>
      <c r="E93" s="43">
        <v>1.0</v>
      </c>
      <c r="F93" s="44">
        <f t="shared" si="70"/>
        <v>75</v>
      </c>
      <c r="G93" s="76"/>
      <c r="H93" s="74"/>
      <c r="I93" s="42">
        <v>75.0</v>
      </c>
      <c r="J93" s="43">
        <v>1.0</v>
      </c>
      <c r="K93" s="44">
        <f t="shared" si="71"/>
        <v>75</v>
      </c>
      <c r="L93" s="76"/>
      <c r="M93" s="59"/>
      <c r="N93" s="42">
        <v>60.0</v>
      </c>
      <c r="O93" s="47">
        <f t="shared" si="68"/>
        <v>0.8</v>
      </c>
      <c r="P93" s="47">
        <f t="shared" si="69"/>
        <v>0.8</v>
      </c>
    </row>
    <row r="94" ht="15.75" customHeight="1" outlineLevel="1">
      <c r="A94" s="40"/>
      <c r="B94" s="40" t="s">
        <v>29</v>
      </c>
      <c r="C94" s="41" t="s">
        <v>123</v>
      </c>
      <c r="D94" s="42">
        <v>75.0</v>
      </c>
      <c r="E94" s="43">
        <v>1.0</v>
      </c>
      <c r="F94" s="44">
        <f t="shared" si="70"/>
        <v>75</v>
      </c>
      <c r="G94" s="76"/>
      <c r="H94" s="74"/>
      <c r="I94" s="42">
        <v>75.0</v>
      </c>
      <c r="J94" s="43">
        <v>1.0</v>
      </c>
      <c r="K94" s="44">
        <f t="shared" si="71"/>
        <v>75</v>
      </c>
      <c r="L94" s="76"/>
      <c r="M94" s="59"/>
      <c r="N94" s="42">
        <v>20.93</v>
      </c>
      <c r="O94" s="47">
        <f t="shared" si="68"/>
        <v>0.2790666667</v>
      </c>
      <c r="P94" s="47">
        <f t="shared" si="69"/>
        <v>0.2790666667</v>
      </c>
    </row>
    <row r="95" ht="15.75" customHeight="1" outlineLevel="1">
      <c r="A95" s="40"/>
      <c r="B95" s="40" t="s">
        <v>29</v>
      </c>
      <c r="C95" s="41" t="s">
        <v>124</v>
      </c>
      <c r="D95" s="42">
        <v>75.0</v>
      </c>
      <c r="E95" s="43">
        <v>1.0</v>
      </c>
      <c r="F95" s="44">
        <f t="shared" si="70"/>
        <v>75</v>
      </c>
      <c r="G95" s="76"/>
      <c r="H95" s="74"/>
      <c r="I95" s="42">
        <v>75.0</v>
      </c>
      <c r="J95" s="43">
        <v>1.0</v>
      </c>
      <c r="K95" s="44">
        <f t="shared" si="71"/>
        <v>75</v>
      </c>
      <c r="L95" s="76"/>
      <c r="M95" s="59"/>
      <c r="N95" s="42">
        <v>15.36</v>
      </c>
      <c r="O95" s="47">
        <f t="shared" si="68"/>
        <v>0.2048</v>
      </c>
      <c r="P95" s="47">
        <f t="shared" si="69"/>
        <v>0.2048</v>
      </c>
    </row>
    <row r="96" ht="15.75" customHeight="1" outlineLevel="1">
      <c r="A96" s="40"/>
      <c r="B96" s="40" t="s">
        <v>29</v>
      </c>
      <c r="C96" s="41" t="s">
        <v>125</v>
      </c>
      <c r="D96" s="42">
        <v>75.0</v>
      </c>
      <c r="E96" s="43">
        <v>1.0</v>
      </c>
      <c r="F96" s="44">
        <f t="shared" si="70"/>
        <v>75</v>
      </c>
      <c r="G96" s="76"/>
      <c r="H96" s="74"/>
      <c r="I96" s="42">
        <v>75.0</v>
      </c>
      <c r="J96" s="43">
        <v>1.0</v>
      </c>
      <c r="K96" s="44">
        <f t="shared" si="71"/>
        <v>75</v>
      </c>
      <c r="L96" s="76"/>
      <c r="M96" s="59"/>
      <c r="N96" s="42">
        <v>0.0</v>
      </c>
      <c r="O96" s="47">
        <f t="shared" si="68"/>
        <v>0</v>
      </c>
      <c r="P96" s="47">
        <f t="shared" si="69"/>
        <v>0</v>
      </c>
    </row>
    <row r="97" ht="15.75" customHeight="1" outlineLevel="1">
      <c r="A97" s="40"/>
      <c r="B97" s="40" t="s">
        <v>29</v>
      </c>
      <c r="C97" s="41" t="s">
        <v>126</v>
      </c>
      <c r="D97" s="42">
        <v>75.0</v>
      </c>
      <c r="E97" s="43">
        <v>1.0</v>
      </c>
      <c r="F97" s="44">
        <f t="shared" si="70"/>
        <v>75</v>
      </c>
      <c r="G97" s="76"/>
      <c r="H97" s="74"/>
      <c r="I97" s="42">
        <v>75.0</v>
      </c>
      <c r="J97" s="43">
        <v>1.0</v>
      </c>
      <c r="K97" s="44">
        <f t="shared" si="71"/>
        <v>75</v>
      </c>
      <c r="L97" s="76"/>
      <c r="M97" s="59"/>
      <c r="N97" s="42">
        <v>39.87</v>
      </c>
      <c r="O97" s="47">
        <f t="shared" si="68"/>
        <v>0.5316</v>
      </c>
      <c r="P97" s="47">
        <f t="shared" si="69"/>
        <v>0.5316</v>
      </c>
    </row>
    <row r="98" ht="15.75" customHeight="1" outlineLevel="1">
      <c r="A98" s="40"/>
      <c r="B98" s="40" t="s">
        <v>29</v>
      </c>
      <c r="C98" s="41" t="s">
        <v>127</v>
      </c>
      <c r="D98" s="42">
        <v>37.5</v>
      </c>
      <c r="E98" s="43">
        <v>1.0</v>
      </c>
      <c r="F98" s="44">
        <f t="shared" si="70"/>
        <v>37.5</v>
      </c>
      <c r="G98" s="76"/>
      <c r="H98" s="74"/>
      <c r="I98" s="42">
        <v>37.5</v>
      </c>
      <c r="J98" s="43">
        <v>1.0</v>
      </c>
      <c r="K98" s="44">
        <f t="shared" si="71"/>
        <v>37.5</v>
      </c>
      <c r="L98" s="76"/>
      <c r="M98" s="59"/>
      <c r="N98" s="42">
        <v>0.0</v>
      </c>
      <c r="O98" s="47">
        <f t="shared" si="68"/>
        <v>0</v>
      </c>
      <c r="P98" s="47">
        <f t="shared" si="69"/>
        <v>0</v>
      </c>
    </row>
    <row r="99" ht="15.75" customHeight="1">
      <c r="A99" s="27" t="s">
        <v>128</v>
      </c>
      <c r="B99" s="27"/>
      <c r="C99" s="28" t="s">
        <v>129</v>
      </c>
      <c r="D99" s="15"/>
      <c r="E99" s="15"/>
      <c r="F99" s="2"/>
      <c r="G99" s="29">
        <f>SUM(F100,F101,F105)</f>
        <v>1755.6</v>
      </c>
      <c r="H99" s="30"/>
      <c r="I99" s="31"/>
      <c r="J99" s="31"/>
      <c r="K99" s="32"/>
      <c r="L99" s="29">
        <f>SUM(K100,K101,K105)</f>
        <v>1755.6</v>
      </c>
      <c r="M99" s="18"/>
      <c r="N99" s="29">
        <f>SUM(N100,N101,N105)</f>
        <v>455</v>
      </c>
      <c r="O99" s="33">
        <f>N99/G99</f>
        <v>0.2591706539</v>
      </c>
      <c r="P99" s="33">
        <f>(N99/L99)</f>
        <v>0.2591706539</v>
      </c>
    </row>
    <row r="100" ht="15.75" customHeight="1">
      <c r="A100" s="34"/>
      <c r="B100" s="34">
        <v>1.0</v>
      </c>
      <c r="C100" s="35" t="s">
        <v>130</v>
      </c>
      <c r="D100" s="36">
        <v>200.0</v>
      </c>
      <c r="E100" s="37">
        <v>0.0</v>
      </c>
      <c r="F100" s="36">
        <f t="shared" ref="F100:F105" si="72">SUM(D100*E100)</f>
        <v>0</v>
      </c>
      <c r="G100" s="36"/>
      <c r="H100" s="38"/>
      <c r="I100" s="36">
        <v>200.0</v>
      </c>
      <c r="J100" s="37">
        <v>0.0</v>
      </c>
      <c r="K100" s="36">
        <f t="shared" ref="K100:K105" si="73">SUM(I100*J100)</f>
        <v>0</v>
      </c>
      <c r="L100" s="36"/>
      <c r="M100" s="18"/>
      <c r="N100" s="46">
        <v>0.0</v>
      </c>
      <c r="O100" s="39"/>
      <c r="P100" s="39"/>
    </row>
    <row r="101" ht="15.75" customHeight="1">
      <c r="A101" s="34"/>
      <c r="B101" s="34">
        <v>2.0</v>
      </c>
      <c r="C101" s="35" t="s">
        <v>131</v>
      </c>
      <c r="D101" s="36">
        <f>SUM(F102:F104)</f>
        <v>885.6</v>
      </c>
      <c r="E101" s="37">
        <v>1.0</v>
      </c>
      <c r="F101" s="36">
        <f t="shared" si="72"/>
        <v>885.6</v>
      </c>
      <c r="G101" s="36"/>
      <c r="H101" s="38"/>
      <c r="I101" s="36">
        <f>SUM(K102:K104)</f>
        <v>885.6</v>
      </c>
      <c r="J101" s="37">
        <v>1.0</v>
      </c>
      <c r="K101" s="36">
        <f t="shared" si="73"/>
        <v>885.6</v>
      </c>
      <c r="L101" s="36"/>
      <c r="M101" s="18"/>
      <c r="N101" s="36">
        <f>SUM(N102:N104)</f>
        <v>0</v>
      </c>
      <c r="O101" s="39">
        <f t="shared" ref="O101:O102" si="74">N101/F101</f>
        <v>0</v>
      </c>
      <c r="P101" s="39">
        <f t="shared" ref="P101:P102" si="75">N101/K101</f>
        <v>0</v>
      </c>
    </row>
    <row r="102" ht="15.75" customHeight="1" outlineLevel="1">
      <c r="A102" s="40"/>
      <c r="B102" s="40" t="s">
        <v>29</v>
      </c>
      <c r="C102" s="49" t="s">
        <v>132</v>
      </c>
      <c r="D102" s="42">
        <v>885.6</v>
      </c>
      <c r="E102" s="43">
        <v>1.0</v>
      </c>
      <c r="F102" s="44">
        <f t="shared" si="72"/>
        <v>885.6</v>
      </c>
      <c r="G102" s="44"/>
      <c r="H102" s="45"/>
      <c r="I102" s="42">
        <v>885.6</v>
      </c>
      <c r="J102" s="43">
        <v>1.0</v>
      </c>
      <c r="K102" s="44">
        <f t="shared" si="73"/>
        <v>885.6</v>
      </c>
      <c r="L102" s="44"/>
      <c r="M102" s="59"/>
      <c r="N102" s="42">
        <v>0.0</v>
      </c>
      <c r="O102" s="47">
        <f t="shared" si="74"/>
        <v>0</v>
      </c>
      <c r="P102" s="47">
        <f t="shared" si="75"/>
        <v>0</v>
      </c>
    </row>
    <row r="103" ht="15.75" customHeight="1" outlineLevel="1">
      <c r="A103" s="40"/>
      <c r="B103" s="40" t="s">
        <v>29</v>
      </c>
      <c r="C103" s="49" t="s">
        <v>133</v>
      </c>
      <c r="D103" s="42">
        <v>0.0</v>
      </c>
      <c r="E103" s="43">
        <v>1.0</v>
      </c>
      <c r="F103" s="44">
        <f t="shared" si="72"/>
        <v>0</v>
      </c>
      <c r="G103" s="44"/>
      <c r="H103" s="45"/>
      <c r="I103" s="42">
        <v>0.0</v>
      </c>
      <c r="J103" s="43">
        <v>1.0</v>
      </c>
      <c r="K103" s="44">
        <f t="shared" si="73"/>
        <v>0</v>
      </c>
      <c r="L103" s="44"/>
      <c r="M103" s="59"/>
      <c r="N103" s="42">
        <v>0.0</v>
      </c>
      <c r="O103" s="47"/>
      <c r="P103" s="47"/>
    </row>
    <row r="104" ht="15.75" customHeight="1" outlineLevel="1">
      <c r="A104" s="40"/>
      <c r="B104" s="40" t="s">
        <v>29</v>
      </c>
      <c r="C104" s="41" t="s">
        <v>134</v>
      </c>
      <c r="D104" s="44">
        <v>0.0</v>
      </c>
      <c r="E104" s="43">
        <v>7.0</v>
      </c>
      <c r="F104" s="44">
        <f t="shared" si="72"/>
        <v>0</v>
      </c>
      <c r="G104" s="44"/>
      <c r="H104" s="45"/>
      <c r="I104" s="44">
        <v>0.0</v>
      </c>
      <c r="J104" s="43">
        <v>7.0</v>
      </c>
      <c r="K104" s="44">
        <f t="shared" si="73"/>
        <v>0</v>
      </c>
      <c r="L104" s="44"/>
      <c r="M104" s="59"/>
      <c r="N104" s="42">
        <v>0.0</v>
      </c>
      <c r="O104" s="47"/>
      <c r="P104" s="47"/>
    </row>
    <row r="105" ht="15.75" customHeight="1">
      <c r="A105" s="34"/>
      <c r="B105" s="34">
        <v>3.0</v>
      </c>
      <c r="C105" s="35" t="s">
        <v>122</v>
      </c>
      <c r="D105" s="77">
        <v>870.0</v>
      </c>
      <c r="E105" s="37">
        <v>1.0</v>
      </c>
      <c r="F105" s="36">
        <f t="shared" si="72"/>
        <v>870</v>
      </c>
      <c r="G105" s="36"/>
      <c r="H105" s="38"/>
      <c r="I105" s="77">
        <v>870.0</v>
      </c>
      <c r="J105" s="37">
        <v>1.0</v>
      </c>
      <c r="K105" s="36">
        <f t="shared" si="73"/>
        <v>870</v>
      </c>
      <c r="L105" s="36"/>
      <c r="M105" s="18"/>
      <c r="N105" s="46">
        <v>455.0</v>
      </c>
      <c r="O105" s="39">
        <f>N105/F105</f>
        <v>0.5229885057</v>
      </c>
      <c r="P105" s="39">
        <f>N105/K105</f>
        <v>0.5229885057</v>
      </c>
    </row>
    <row r="106" ht="15.75" customHeight="1">
      <c r="A106" s="21"/>
      <c r="B106" s="21"/>
      <c r="C106" s="78" t="s">
        <v>21</v>
      </c>
      <c r="D106" s="15"/>
      <c r="E106" s="15"/>
      <c r="F106" s="2"/>
      <c r="G106" s="79">
        <f>SUM(G3:G105)</f>
        <v>42521.24</v>
      </c>
      <c r="H106" s="38"/>
      <c r="I106" s="80"/>
      <c r="J106" s="80"/>
      <c r="K106" s="81"/>
      <c r="L106" s="79">
        <f>SUM(L3:L105)</f>
        <v>37826.6</v>
      </c>
      <c r="M106" s="18"/>
      <c r="N106" s="79">
        <f>SUM(N3+N15+N21+N24+N28+N43+N46+N52+N63+N72+N75+N78+N81+N84+N87+N99)</f>
        <v>23336.29</v>
      </c>
      <c r="O106" s="82">
        <f>(N106/G106)</f>
        <v>0.5488148982</v>
      </c>
      <c r="P106" s="82">
        <f t="shared" ref="P106:P107" si="76">(N106/L106)</f>
        <v>0.6169280348</v>
      </c>
    </row>
    <row r="107" ht="15.75" customHeight="1">
      <c r="A107" s="27" t="s">
        <v>135</v>
      </c>
      <c r="B107" s="27"/>
      <c r="C107" s="28" t="s">
        <v>136</v>
      </c>
      <c r="D107" s="15"/>
      <c r="E107" s="15"/>
      <c r="F107" s="2"/>
      <c r="G107" s="29">
        <f>F108</f>
        <v>1303.572</v>
      </c>
      <c r="H107" s="30"/>
      <c r="I107" s="31"/>
      <c r="J107" s="31"/>
      <c r="K107" s="32"/>
      <c r="L107" s="29">
        <f>K108</f>
        <v>1537.34</v>
      </c>
      <c r="M107" s="18"/>
      <c r="N107" s="29">
        <f>N108</f>
        <v>38.97</v>
      </c>
      <c r="O107" s="33">
        <f>N107/G107</f>
        <v>0.02989478142</v>
      </c>
      <c r="P107" s="33">
        <f t="shared" si="76"/>
        <v>0.02534897941</v>
      </c>
    </row>
    <row r="108" ht="15.75" customHeight="1">
      <c r="A108" s="34"/>
      <c r="B108" s="34">
        <v>1.0</v>
      </c>
      <c r="C108" s="35" t="s">
        <v>137</v>
      </c>
      <c r="D108" s="36">
        <f>(G106-F105-G72-G75-G78-G81-G84-F103-F60-F102-F61)*0.05</f>
        <v>1303.572</v>
      </c>
      <c r="E108" s="37">
        <v>1.0</v>
      </c>
      <c r="F108" s="36">
        <f>SUM(D108*E108)</f>
        <v>1303.572</v>
      </c>
      <c r="G108" s="36"/>
      <c r="H108" s="38"/>
      <c r="I108" s="36">
        <f>(L106-K105-L72-L75-L78-L81-L84-K103-K60-K102-K61)*0.05</f>
        <v>1537.34</v>
      </c>
      <c r="J108" s="37">
        <v>1.0</v>
      </c>
      <c r="K108" s="36">
        <f>SUM(I108*J108)</f>
        <v>1537.34</v>
      </c>
      <c r="L108" s="36"/>
      <c r="M108" s="36"/>
      <c r="N108" s="46">
        <v>38.97</v>
      </c>
      <c r="O108" s="39">
        <f>N108/F108</f>
        <v>0.02989478142</v>
      </c>
      <c r="P108" s="39">
        <f>N108/K108</f>
        <v>0.02534897941</v>
      </c>
    </row>
    <row r="109" ht="15.75" customHeight="1">
      <c r="A109" s="27" t="s">
        <v>138</v>
      </c>
      <c r="B109" s="27"/>
      <c r="C109" s="28" t="s">
        <v>139</v>
      </c>
      <c r="D109" s="15"/>
      <c r="E109" s="15"/>
      <c r="F109" s="2"/>
      <c r="G109" s="29">
        <f>SUM(F110:F112)</f>
        <v>500</v>
      </c>
      <c r="H109" s="30"/>
      <c r="I109" s="31"/>
      <c r="J109" s="31"/>
      <c r="K109" s="32"/>
      <c r="L109" s="29">
        <f>SUM(K110:K112)</f>
        <v>500</v>
      </c>
      <c r="M109" s="18"/>
      <c r="N109" s="29">
        <f>SUM(N110:N112)</f>
        <v>500</v>
      </c>
      <c r="O109" s="33">
        <f>N109/G109</f>
        <v>1</v>
      </c>
      <c r="P109" s="33">
        <f>(N109/L109)</f>
        <v>1</v>
      </c>
    </row>
    <row r="110" ht="15.75" customHeight="1">
      <c r="A110" s="34"/>
      <c r="B110" s="34">
        <v>1.0</v>
      </c>
      <c r="C110" s="35" t="s">
        <v>140</v>
      </c>
      <c r="D110" s="36">
        <v>0.0</v>
      </c>
      <c r="E110" s="37">
        <v>1.0</v>
      </c>
      <c r="F110" s="36">
        <f t="shared" ref="F110:F112" si="77">SUM(D110*E110)</f>
        <v>0</v>
      </c>
      <c r="G110" s="36"/>
      <c r="H110" s="38"/>
      <c r="I110" s="36">
        <v>0.0</v>
      </c>
      <c r="J110" s="37">
        <v>1.0</v>
      </c>
      <c r="K110" s="36">
        <f t="shared" ref="K110:K112" si="78">SUM(I110*J110)</f>
        <v>0</v>
      </c>
      <c r="L110" s="36"/>
      <c r="M110" s="18"/>
      <c r="N110" s="46">
        <v>0.0</v>
      </c>
      <c r="O110" s="39"/>
      <c r="P110" s="39"/>
    </row>
    <row r="111" ht="15.75" customHeight="1">
      <c r="A111" s="34"/>
      <c r="B111" s="34">
        <v>2.0</v>
      </c>
      <c r="C111" s="35" t="s">
        <v>141</v>
      </c>
      <c r="D111" s="46">
        <v>500.0</v>
      </c>
      <c r="E111" s="37">
        <v>1.0</v>
      </c>
      <c r="F111" s="36">
        <f t="shared" si="77"/>
        <v>500</v>
      </c>
      <c r="G111" s="36"/>
      <c r="H111" s="38"/>
      <c r="I111" s="46">
        <v>500.0</v>
      </c>
      <c r="J111" s="37">
        <v>1.0</v>
      </c>
      <c r="K111" s="36">
        <f t="shared" si="78"/>
        <v>500</v>
      </c>
      <c r="L111" s="36"/>
      <c r="M111" s="18"/>
      <c r="N111" s="46">
        <v>500.0</v>
      </c>
      <c r="O111" s="39">
        <f>N111/F111</f>
        <v>1</v>
      </c>
      <c r="P111" s="39">
        <f>N111/K111</f>
        <v>1</v>
      </c>
    </row>
    <row r="112" ht="15.75" customHeight="1">
      <c r="A112" s="34"/>
      <c r="B112" s="34">
        <v>3.0</v>
      </c>
      <c r="C112" s="83" t="s">
        <v>92</v>
      </c>
      <c r="D112" s="46">
        <v>0.0</v>
      </c>
      <c r="E112" s="37">
        <v>1.0</v>
      </c>
      <c r="F112" s="36">
        <f t="shared" si="77"/>
        <v>0</v>
      </c>
      <c r="G112" s="46"/>
      <c r="H112" s="38"/>
      <c r="I112" s="46">
        <v>0.0</v>
      </c>
      <c r="J112" s="37">
        <v>1.0</v>
      </c>
      <c r="K112" s="36">
        <f t="shared" si="78"/>
        <v>0</v>
      </c>
      <c r="L112" s="36"/>
      <c r="M112" s="18"/>
      <c r="N112" s="46">
        <v>0.0</v>
      </c>
      <c r="O112" s="39"/>
      <c r="P112" s="39"/>
    </row>
    <row r="113" ht="15.75" customHeight="1">
      <c r="A113" s="21"/>
      <c r="B113" s="21"/>
      <c r="C113" s="78" t="s">
        <v>142</v>
      </c>
      <c r="D113" s="15"/>
      <c r="E113" s="15"/>
      <c r="F113" s="2"/>
      <c r="G113" s="79">
        <f>SUM(G106:G112)</f>
        <v>44324.812</v>
      </c>
      <c r="H113" s="38"/>
      <c r="I113" s="80"/>
      <c r="J113" s="80"/>
      <c r="K113" s="81"/>
      <c r="L113" s="79">
        <f>SUM(L106:L112)</f>
        <v>39863.94</v>
      </c>
      <c r="M113" s="18"/>
      <c r="N113" s="79">
        <f>SUM(N106+N107+N109)</f>
        <v>23875.26</v>
      </c>
      <c r="O113" s="82">
        <f>N113/G113</f>
        <v>0.5386432321</v>
      </c>
      <c r="P113" s="82">
        <f>(N113/L113)</f>
        <v>0.598918722</v>
      </c>
    </row>
  </sheetData>
  <mergeCells count="23">
    <mergeCell ref="A1:G1"/>
    <mergeCell ref="I1:L1"/>
    <mergeCell ref="N1:P1"/>
    <mergeCell ref="C3:F3"/>
    <mergeCell ref="C15:F15"/>
    <mergeCell ref="C21:F21"/>
    <mergeCell ref="C24:F24"/>
    <mergeCell ref="C28:F28"/>
    <mergeCell ref="C43:F43"/>
    <mergeCell ref="C46:F46"/>
    <mergeCell ref="C52:F52"/>
    <mergeCell ref="C63:F63"/>
    <mergeCell ref="C72:F72"/>
    <mergeCell ref="C75:F75"/>
    <mergeCell ref="C109:F109"/>
    <mergeCell ref="C113:F113"/>
    <mergeCell ref="C78:F78"/>
    <mergeCell ref="C81:F81"/>
    <mergeCell ref="C84:F84"/>
    <mergeCell ref="C87:F87"/>
    <mergeCell ref="C99:F99"/>
    <mergeCell ref="C106:F106"/>
    <mergeCell ref="C107:F107"/>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4.43"/>
    <col customWidth="1" min="2" max="2" width="3.86"/>
    <col customWidth="1" min="3" max="3" width="96.57"/>
    <col customWidth="1" min="4" max="4" width="0.43"/>
    <col customWidth="1" min="5" max="5" width="75.29"/>
  </cols>
  <sheetData>
    <row r="1" ht="15.0" customHeight="1">
      <c r="A1" s="84"/>
      <c r="B1" s="85"/>
      <c r="C1" s="86" t="s">
        <v>143</v>
      </c>
      <c r="D1" s="87"/>
      <c r="E1" s="88" t="s">
        <v>144</v>
      </c>
    </row>
    <row r="2" ht="15.0" customHeight="1">
      <c r="A2" s="89" t="s">
        <v>26</v>
      </c>
      <c r="B2" s="89"/>
      <c r="C2" s="90" t="s">
        <v>27</v>
      </c>
      <c r="D2" s="87"/>
      <c r="E2" s="90"/>
    </row>
    <row r="3" ht="15.0" customHeight="1">
      <c r="A3" s="91"/>
      <c r="B3" s="91">
        <v>1.0</v>
      </c>
      <c r="C3" s="92" t="s">
        <v>145</v>
      </c>
      <c r="D3" s="87"/>
      <c r="E3" s="93" t="s">
        <v>146</v>
      </c>
    </row>
    <row r="4" ht="37.5" customHeight="1">
      <c r="A4" s="91"/>
      <c r="B4" s="91">
        <v>2.0</v>
      </c>
      <c r="C4" s="94" t="s">
        <v>147</v>
      </c>
      <c r="D4" s="87"/>
      <c r="E4" s="94" t="s">
        <v>148</v>
      </c>
    </row>
    <row r="5" ht="31.5" customHeight="1">
      <c r="A5" s="91"/>
      <c r="B5" s="95">
        <v>3.0</v>
      </c>
      <c r="C5" s="94" t="s">
        <v>149</v>
      </c>
      <c r="D5" s="87"/>
      <c r="E5" s="94" t="s">
        <v>150</v>
      </c>
    </row>
    <row r="6" ht="15.0" customHeight="1">
      <c r="A6" s="89" t="s">
        <v>40</v>
      </c>
      <c r="B6" s="89"/>
      <c r="C6" s="90" t="s">
        <v>41</v>
      </c>
      <c r="D6" s="87"/>
      <c r="E6" s="90"/>
    </row>
    <row r="7" ht="45.0" customHeight="1">
      <c r="A7" s="91"/>
      <c r="B7" s="91">
        <v>1.0</v>
      </c>
      <c r="C7" s="92" t="s">
        <v>151</v>
      </c>
      <c r="D7" s="87"/>
      <c r="E7" s="94" t="s">
        <v>152</v>
      </c>
    </row>
    <row r="8">
      <c r="A8" s="91"/>
      <c r="B8" s="91">
        <v>2.0</v>
      </c>
      <c r="C8" s="92" t="s">
        <v>153</v>
      </c>
      <c r="D8" s="87"/>
      <c r="E8" s="94" t="s">
        <v>154</v>
      </c>
    </row>
    <row r="9" ht="30.75" customHeight="1">
      <c r="A9" s="91"/>
      <c r="B9" s="91">
        <v>3.0</v>
      </c>
      <c r="C9" s="92" t="s">
        <v>155</v>
      </c>
      <c r="D9" s="87"/>
      <c r="E9" s="94" t="s">
        <v>156</v>
      </c>
    </row>
    <row r="10" ht="15.0" customHeight="1">
      <c r="A10" s="89" t="s">
        <v>47</v>
      </c>
      <c r="B10" s="89"/>
      <c r="C10" s="90" t="s">
        <v>48</v>
      </c>
      <c r="D10" s="87"/>
      <c r="E10" s="90"/>
    </row>
    <row r="11">
      <c r="A11" s="91"/>
      <c r="B11" s="91">
        <v>1.0</v>
      </c>
      <c r="C11" s="92" t="s">
        <v>157</v>
      </c>
      <c r="D11" s="87"/>
      <c r="E11" s="94" t="s">
        <v>158</v>
      </c>
    </row>
    <row r="12" ht="28.5" customHeight="1">
      <c r="A12" s="91"/>
      <c r="B12" s="91">
        <v>2.0</v>
      </c>
      <c r="C12" s="92" t="s">
        <v>159</v>
      </c>
      <c r="D12" s="87"/>
      <c r="E12" s="93" t="s">
        <v>160</v>
      </c>
    </row>
    <row r="13" ht="15.0" customHeight="1">
      <c r="A13" s="89" t="s">
        <v>51</v>
      </c>
      <c r="B13" s="89"/>
      <c r="C13" s="90" t="s">
        <v>52</v>
      </c>
      <c r="D13" s="87"/>
      <c r="E13" s="90"/>
    </row>
    <row r="14" ht="33.75" customHeight="1">
      <c r="A14" s="91"/>
      <c r="B14" s="91">
        <v>1.0</v>
      </c>
      <c r="C14" s="92" t="s">
        <v>161</v>
      </c>
      <c r="D14" s="87"/>
      <c r="E14" s="94" t="s">
        <v>162</v>
      </c>
    </row>
    <row r="15" ht="24.0" customHeight="1">
      <c r="A15" s="91"/>
      <c r="B15" s="91">
        <v>2.0</v>
      </c>
      <c r="C15" s="92" t="s">
        <v>163</v>
      </c>
      <c r="D15" s="87"/>
      <c r="E15" s="94" t="s">
        <v>162</v>
      </c>
    </row>
    <row r="16" ht="15.0" customHeight="1">
      <c r="A16" s="91"/>
      <c r="B16" s="91">
        <v>3.0</v>
      </c>
      <c r="C16" s="92" t="s">
        <v>164</v>
      </c>
      <c r="D16" s="87"/>
      <c r="E16" s="94" t="s">
        <v>165</v>
      </c>
    </row>
    <row r="17" ht="15.0" customHeight="1">
      <c r="A17" s="89" t="s">
        <v>56</v>
      </c>
      <c r="B17" s="89"/>
      <c r="C17" s="90" t="s">
        <v>57</v>
      </c>
      <c r="D17" s="87"/>
      <c r="E17" s="90"/>
    </row>
    <row r="18">
      <c r="A18" s="91"/>
      <c r="B18" s="91">
        <v>1.0</v>
      </c>
      <c r="C18" s="94" t="s">
        <v>166</v>
      </c>
      <c r="D18" s="87"/>
      <c r="E18" s="94" t="s">
        <v>167</v>
      </c>
    </row>
    <row r="19">
      <c r="A19" s="91"/>
      <c r="B19" s="91">
        <v>2.0</v>
      </c>
      <c r="C19" s="94" t="s">
        <v>168</v>
      </c>
      <c r="D19" s="87"/>
      <c r="E19" s="94" t="s">
        <v>169</v>
      </c>
    </row>
    <row r="20" ht="41.25" customHeight="1">
      <c r="A20" s="91"/>
      <c r="B20" s="95">
        <v>3.0</v>
      </c>
      <c r="C20" s="94" t="s">
        <v>170</v>
      </c>
      <c r="D20" s="87"/>
      <c r="E20" s="94" t="s">
        <v>171</v>
      </c>
    </row>
    <row r="21" ht="30.75" customHeight="1">
      <c r="A21" s="91"/>
      <c r="B21" s="95">
        <v>4.0</v>
      </c>
      <c r="C21" s="92" t="s">
        <v>172</v>
      </c>
      <c r="D21" s="87"/>
      <c r="E21" s="93" t="s">
        <v>173</v>
      </c>
    </row>
    <row r="22" ht="15.0" customHeight="1">
      <c r="A22" s="89" t="s">
        <v>72</v>
      </c>
      <c r="B22" s="89"/>
      <c r="C22" s="90" t="s">
        <v>73</v>
      </c>
      <c r="D22" s="87"/>
      <c r="E22" s="90"/>
    </row>
    <row r="23" ht="24.75" customHeight="1">
      <c r="A23" s="91"/>
      <c r="B23" s="91">
        <v>1.0</v>
      </c>
      <c r="C23" s="92" t="s">
        <v>174</v>
      </c>
      <c r="D23" s="87"/>
      <c r="E23" s="94" t="s">
        <v>175</v>
      </c>
    </row>
    <row r="24">
      <c r="A24" s="91"/>
      <c r="B24" s="91">
        <v>2.0</v>
      </c>
      <c r="C24" s="92" t="s">
        <v>176</v>
      </c>
      <c r="D24" s="87"/>
      <c r="E24" s="94" t="s">
        <v>177</v>
      </c>
    </row>
    <row r="25" ht="15.0" customHeight="1">
      <c r="A25" s="89" t="s">
        <v>76</v>
      </c>
      <c r="B25" s="89"/>
      <c r="C25" s="90" t="s">
        <v>77</v>
      </c>
      <c r="D25" s="87"/>
      <c r="E25" s="90"/>
    </row>
    <row r="26" ht="58.5" customHeight="1">
      <c r="A26" s="91"/>
      <c r="B26" s="91">
        <v>1.0</v>
      </c>
      <c r="C26" s="92" t="s">
        <v>178</v>
      </c>
      <c r="D26" s="87"/>
      <c r="E26" s="94" t="s">
        <v>179</v>
      </c>
    </row>
    <row r="27" ht="27.75" customHeight="1">
      <c r="A27" s="91"/>
      <c r="B27" s="91">
        <v>2.0</v>
      </c>
      <c r="C27" s="92" t="s">
        <v>180</v>
      </c>
      <c r="D27" s="87"/>
      <c r="E27" s="94" t="s">
        <v>181</v>
      </c>
    </row>
    <row r="28" ht="65.25" customHeight="1">
      <c r="A28" s="91"/>
      <c r="B28" s="91">
        <v>3.0</v>
      </c>
      <c r="C28" s="96" t="s">
        <v>182</v>
      </c>
      <c r="D28" s="87"/>
      <c r="E28" s="93" t="s">
        <v>183</v>
      </c>
    </row>
    <row r="29" ht="15.0" customHeight="1">
      <c r="A29" s="89" t="s">
        <v>83</v>
      </c>
      <c r="B29" s="89"/>
      <c r="C29" s="90" t="s">
        <v>84</v>
      </c>
      <c r="D29" s="87"/>
      <c r="E29" s="90"/>
    </row>
    <row r="30" ht="60.75" customHeight="1">
      <c r="A30" s="91"/>
      <c r="B30" s="91">
        <v>1.0</v>
      </c>
      <c r="C30" s="92" t="s">
        <v>184</v>
      </c>
      <c r="D30" s="87"/>
      <c r="E30" s="94" t="s">
        <v>185</v>
      </c>
    </row>
    <row r="31" ht="15.0" customHeight="1">
      <c r="A31" s="91"/>
      <c r="B31" s="91">
        <v>2.0</v>
      </c>
      <c r="C31" s="92" t="s">
        <v>186</v>
      </c>
      <c r="D31" s="87"/>
      <c r="E31" s="93" t="s">
        <v>183</v>
      </c>
    </row>
    <row r="32" ht="50.25" customHeight="1">
      <c r="A32" s="91"/>
      <c r="B32" s="91">
        <v>3.0</v>
      </c>
      <c r="C32" s="94" t="s">
        <v>187</v>
      </c>
      <c r="D32" s="87"/>
      <c r="E32" s="94" t="s">
        <v>188</v>
      </c>
    </row>
    <row r="33" ht="27.0" customHeight="1">
      <c r="A33" s="91"/>
      <c r="B33" s="91">
        <v>4.0</v>
      </c>
      <c r="C33" s="92" t="s">
        <v>189</v>
      </c>
      <c r="D33" s="87"/>
      <c r="E33" s="94" t="s">
        <v>190</v>
      </c>
    </row>
    <row r="34" ht="21.75" customHeight="1">
      <c r="A34" s="91"/>
      <c r="B34" s="95">
        <v>5.0</v>
      </c>
      <c r="C34" s="94" t="s">
        <v>191</v>
      </c>
      <c r="D34" s="87"/>
      <c r="E34" s="93" t="s">
        <v>192</v>
      </c>
    </row>
    <row r="35" ht="64.5" customHeight="1">
      <c r="A35" s="91"/>
      <c r="B35" s="95">
        <v>6.0</v>
      </c>
      <c r="C35" s="94" t="s">
        <v>193</v>
      </c>
      <c r="D35" s="87"/>
      <c r="E35" s="94" t="s">
        <v>194</v>
      </c>
    </row>
    <row r="36" ht="15.0" customHeight="1">
      <c r="A36" s="89" t="s">
        <v>95</v>
      </c>
      <c r="B36" s="89"/>
      <c r="C36" s="90" t="s">
        <v>96</v>
      </c>
      <c r="D36" s="87"/>
      <c r="E36" s="90"/>
    </row>
    <row r="37" ht="38.25" customHeight="1">
      <c r="A37" s="91"/>
      <c r="B37" s="91">
        <v>1.0</v>
      </c>
      <c r="C37" s="92" t="s">
        <v>195</v>
      </c>
      <c r="D37" s="87"/>
      <c r="E37" s="94" t="s">
        <v>196</v>
      </c>
    </row>
    <row r="38" ht="39.0" customHeight="1">
      <c r="A38" s="91"/>
      <c r="B38" s="91">
        <v>2.0</v>
      </c>
      <c r="C38" s="92" t="s">
        <v>197</v>
      </c>
      <c r="D38" s="87"/>
      <c r="E38" s="94" t="s">
        <v>198</v>
      </c>
    </row>
    <row r="39" ht="39.75" customHeight="1">
      <c r="A39" s="91"/>
      <c r="B39" s="91">
        <v>3.0</v>
      </c>
      <c r="C39" s="92" t="s">
        <v>199</v>
      </c>
      <c r="D39" s="87"/>
      <c r="E39" s="94" t="s">
        <v>200</v>
      </c>
    </row>
    <row r="40" ht="39.75" customHeight="1">
      <c r="A40" s="91"/>
      <c r="B40" s="91">
        <v>4.0</v>
      </c>
      <c r="C40" s="92" t="s">
        <v>201</v>
      </c>
      <c r="D40" s="87"/>
      <c r="E40" s="94" t="s">
        <v>202</v>
      </c>
    </row>
    <row r="41" ht="15.0" customHeight="1">
      <c r="A41" s="89" t="s">
        <v>103</v>
      </c>
      <c r="B41" s="89"/>
      <c r="C41" s="90" t="s">
        <v>104</v>
      </c>
      <c r="D41" s="87"/>
      <c r="E41" s="90"/>
    </row>
    <row r="42" ht="15.0" customHeight="1">
      <c r="A42" s="91"/>
      <c r="B42" s="91">
        <v>1.0</v>
      </c>
      <c r="C42" s="94" t="s">
        <v>203</v>
      </c>
      <c r="D42" s="87"/>
      <c r="E42" s="94" t="s">
        <v>204</v>
      </c>
    </row>
    <row r="43" ht="51.0" customHeight="1">
      <c r="A43" s="91"/>
      <c r="B43" s="91">
        <v>2.0</v>
      </c>
      <c r="C43" s="94" t="s">
        <v>205</v>
      </c>
      <c r="D43" s="87"/>
      <c r="E43" s="94" t="s">
        <v>204</v>
      </c>
    </row>
    <row r="44" ht="15.0" customHeight="1">
      <c r="A44" s="89" t="s">
        <v>107</v>
      </c>
      <c r="B44" s="89"/>
      <c r="C44" s="90" t="s">
        <v>108</v>
      </c>
      <c r="D44" s="87"/>
      <c r="E44" s="90"/>
    </row>
    <row r="45" ht="15.0" customHeight="1">
      <c r="A45" s="91"/>
      <c r="B45" s="91">
        <v>1.0</v>
      </c>
      <c r="C45" s="94" t="s">
        <v>206</v>
      </c>
      <c r="D45" s="87"/>
      <c r="E45" s="94" t="s">
        <v>207</v>
      </c>
    </row>
    <row r="46" ht="59.25" customHeight="1">
      <c r="A46" s="91"/>
      <c r="B46" s="91">
        <v>2.0</v>
      </c>
      <c r="C46" s="94" t="s">
        <v>208</v>
      </c>
      <c r="D46" s="87"/>
      <c r="E46" s="94" t="s">
        <v>207</v>
      </c>
    </row>
    <row r="47" ht="15.0" customHeight="1">
      <c r="A47" s="89" t="s">
        <v>109</v>
      </c>
      <c r="B47" s="89"/>
      <c r="C47" s="90" t="s">
        <v>110</v>
      </c>
      <c r="D47" s="87"/>
      <c r="E47" s="90"/>
    </row>
    <row r="48" ht="15.0" customHeight="1">
      <c r="A48" s="91"/>
      <c r="B48" s="91">
        <v>1.0</v>
      </c>
      <c r="C48" s="94" t="s">
        <v>209</v>
      </c>
      <c r="D48" s="87"/>
      <c r="E48" s="94" t="s">
        <v>210</v>
      </c>
    </row>
    <row r="49" ht="56.25" customHeight="1">
      <c r="A49" s="91"/>
      <c r="B49" s="91">
        <v>2.0</v>
      </c>
      <c r="C49" s="94" t="s">
        <v>211</v>
      </c>
      <c r="D49" s="87"/>
      <c r="E49" s="94" t="s">
        <v>210</v>
      </c>
    </row>
    <row r="50" ht="15.0" customHeight="1">
      <c r="A50" s="89" t="s">
        <v>111</v>
      </c>
      <c r="B50" s="89"/>
      <c r="C50" s="90" t="s">
        <v>112</v>
      </c>
      <c r="D50" s="87"/>
      <c r="E50" s="90"/>
    </row>
    <row r="51" ht="15.0" customHeight="1">
      <c r="A51" s="91"/>
      <c r="B51" s="91">
        <v>1.0</v>
      </c>
      <c r="C51" s="94" t="s">
        <v>212</v>
      </c>
      <c r="D51" s="87"/>
      <c r="E51" s="94" t="s">
        <v>213</v>
      </c>
    </row>
    <row r="52" ht="57.0" customHeight="1">
      <c r="A52" s="91"/>
      <c r="B52" s="91">
        <v>2.0</v>
      </c>
      <c r="C52" s="94" t="s">
        <v>214</v>
      </c>
      <c r="D52" s="87"/>
      <c r="E52" s="94" t="s">
        <v>213</v>
      </c>
    </row>
    <row r="53" ht="15.75" customHeight="1">
      <c r="A53" s="89" t="s">
        <v>113</v>
      </c>
      <c r="B53" s="89"/>
      <c r="C53" s="90" t="s">
        <v>114</v>
      </c>
      <c r="D53" s="87"/>
      <c r="E53" s="90"/>
    </row>
    <row r="54" ht="15.75" customHeight="1">
      <c r="A54" s="91"/>
      <c r="B54" s="91">
        <v>1.0</v>
      </c>
      <c r="C54" s="94" t="s">
        <v>215</v>
      </c>
      <c r="D54" s="87"/>
      <c r="E54" s="94" t="s">
        <v>216</v>
      </c>
    </row>
    <row r="55" ht="15.75" customHeight="1">
      <c r="A55" s="91"/>
      <c r="B55" s="91">
        <v>2.0</v>
      </c>
      <c r="C55" s="94" t="s">
        <v>217</v>
      </c>
      <c r="D55" s="87"/>
      <c r="E55" s="94" t="s">
        <v>216</v>
      </c>
    </row>
    <row r="56" ht="15.75" customHeight="1">
      <c r="A56" s="89" t="s">
        <v>115</v>
      </c>
      <c r="B56" s="89"/>
      <c r="C56" s="90" t="s">
        <v>116</v>
      </c>
      <c r="D56" s="87"/>
      <c r="E56" s="90"/>
    </row>
    <row r="57" ht="15.75" customHeight="1">
      <c r="A57" s="91"/>
      <c r="B57" s="91">
        <v>1.0</v>
      </c>
      <c r="C57" s="94" t="s">
        <v>218</v>
      </c>
      <c r="D57" s="87"/>
      <c r="E57" s="94" t="s">
        <v>219</v>
      </c>
    </row>
    <row r="58" ht="15.75" customHeight="1">
      <c r="A58" s="89" t="s">
        <v>128</v>
      </c>
      <c r="B58" s="89"/>
      <c r="C58" s="90" t="s">
        <v>129</v>
      </c>
      <c r="D58" s="87"/>
      <c r="E58" s="90"/>
    </row>
    <row r="59" ht="15.75" customHeight="1">
      <c r="A59" s="91"/>
      <c r="B59" s="91">
        <v>1.0</v>
      </c>
      <c r="C59" s="92" t="s">
        <v>220</v>
      </c>
      <c r="D59" s="87"/>
      <c r="E59" s="93" t="s">
        <v>183</v>
      </c>
    </row>
    <row r="60" ht="15.75" customHeight="1">
      <c r="A60" s="91"/>
      <c r="B60" s="91">
        <v>2.0</v>
      </c>
      <c r="C60" s="92" t="s">
        <v>221</v>
      </c>
      <c r="D60" s="87"/>
      <c r="E60" s="94" t="s">
        <v>222</v>
      </c>
    </row>
    <row r="61" ht="15.75" customHeight="1">
      <c r="A61" s="91"/>
      <c r="B61" s="91">
        <v>3.0</v>
      </c>
      <c r="C61" s="92" t="s">
        <v>223</v>
      </c>
      <c r="D61" s="87"/>
      <c r="E61" s="93" t="s">
        <v>224</v>
      </c>
    </row>
    <row r="62" ht="15.75" customHeight="1">
      <c r="A62" s="85"/>
      <c r="B62" s="85"/>
      <c r="C62" s="97"/>
      <c r="D62" s="87"/>
      <c r="E62" s="97"/>
    </row>
    <row r="63" ht="15.75" customHeight="1">
      <c r="A63" s="89" t="s">
        <v>135</v>
      </c>
      <c r="B63" s="89"/>
      <c r="C63" s="90" t="s">
        <v>136</v>
      </c>
      <c r="D63" s="87"/>
      <c r="E63" s="90"/>
    </row>
    <row r="64" ht="15.75" customHeight="1">
      <c r="A64" s="91"/>
      <c r="B64" s="91">
        <v>1.0</v>
      </c>
      <c r="C64" s="92" t="s">
        <v>225</v>
      </c>
      <c r="D64" s="87"/>
      <c r="E64" s="93" t="s">
        <v>226</v>
      </c>
    </row>
    <row r="65" ht="15.75" customHeight="1">
      <c r="A65" s="89" t="s">
        <v>138</v>
      </c>
      <c r="B65" s="89"/>
      <c r="C65" s="90" t="s">
        <v>139</v>
      </c>
      <c r="D65" s="87"/>
      <c r="E65" s="90"/>
    </row>
    <row r="66" ht="15.75" customHeight="1">
      <c r="A66" s="91"/>
      <c r="B66" s="91">
        <v>1.0</v>
      </c>
      <c r="C66" s="92" t="s">
        <v>227</v>
      </c>
      <c r="D66" s="87"/>
      <c r="E66" s="93" t="s">
        <v>5</v>
      </c>
    </row>
    <row r="67" ht="15.75" customHeight="1">
      <c r="A67" s="91"/>
      <c r="B67" s="91">
        <v>2.0</v>
      </c>
      <c r="C67" s="92" t="s">
        <v>228</v>
      </c>
      <c r="D67" s="87"/>
      <c r="E67" s="94" t="s">
        <v>229</v>
      </c>
    </row>
    <row r="68" ht="15.75" customHeight="1">
      <c r="A68" s="91"/>
      <c r="B68" s="91">
        <v>3.0</v>
      </c>
      <c r="C68" s="92" t="s">
        <v>230</v>
      </c>
      <c r="D68" s="87"/>
      <c r="E68" s="94" t="s">
        <v>5</v>
      </c>
    </row>
    <row r="69" ht="15.75" customHeight="1">
      <c r="A69" s="85"/>
      <c r="B69" s="85"/>
      <c r="C69" s="97"/>
      <c r="D69" s="87"/>
      <c r="E69" s="97"/>
    </row>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4.29"/>
    <col customWidth="1" min="2" max="2" width="3.43"/>
    <col customWidth="1" min="3" max="3" width="32.57"/>
    <col customWidth="1" min="4" max="4" width="11.71"/>
    <col customWidth="1" min="5" max="5" width="6.71"/>
    <col customWidth="1" min="6" max="6" width="11.71"/>
    <col customWidth="1" min="7" max="7" width="12.43"/>
    <col customWidth="1" min="8" max="8" width="0.43"/>
    <col customWidth="1" min="13" max="13" width="0.43"/>
  </cols>
  <sheetData>
    <row r="1" ht="15.75" customHeight="1">
      <c r="A1" s="1" t="s">
        <v>231</v>
      </c>
      <c r="B1" s="15"/>
      <c r="C1" s="15"/>
      <c r="D1" s="15"/>
      <c r="E1" s="15"/>
      <c r="F1" s="15"/>
      <c r="G1" s="2"/>
      <c r="H1" s="16"/>
      <c r="I1" s="98" t="s">
        <v>232</v>
      </c>
      <c r="M1" s="18"/>
      <c r="N1" s="17" t="s">
        <v>17</v>
      </c>
    </row>
    <row r="2" ht="15.75" customHeight="1">
      <c r="A2" s="99"/>
      <c r="B2" s="21"/>
      <c r="C2" s="22" t="s">
        <v>18</v>
      </c>
      <c r="D2" s="22" t="s">
        <v>19</v>
      </c>
      <c r="E2" s="22" t="s">
        <v>20</v>
      </c>
      <c r="F2" s="22" t="s">
        <v>21</v>
      </c>
      <c r="G2" s="22" t="s">
        <v>22</v>
      </c>
      <c r="H2" s="16"/>
      <c r="I2" s="22" t="s">
        <v>19</v>
      </c>
      <c r="J2" s="22" t="s">
        <v>20</v>
      </c>
      <c r="K2" s="22" t="s">
        <v>21</v>
      </c>
      <c r="L2" s="22" t="s">
        <v>22</v>
      </c>
      <c r="M2" s="100"/>
      <c r="N2" s="25" t="s">
        <v>23</v>
      </c>
      <c r="O2" s="26" t="s">
        <v>24</v>
      </c>
      <c r="P2" s="26" t="s">
        <v>25</v>
      </c>
    </row>
    <row r="3" ht="15.75" customHeight="1">
      <c r="A3" s="27" t="s">
        <v>233</v>
      </c>
      <c r="B3" s="27"/>
      <c r="C3" s="28" t="s">
        <v>234</v>
      </c>
      <c r="D3" s="15"/>
      <c r="E3" s="15"/>
      <c r="F3" s="2"/>
      <c r="G3" s="101">
        <f>SUM(F4:F7)</f>
        <v>1125</v>
      </c>
      <c r="H3" s="102"/>
      <c r="I3" s="31"/>
      <c r="J3" s="31"/>
      <c r="K3" s="32"/>
      <c r="L3" s="101">
        <f>SUM(K4:K7)</f>
        <v>1125</v>
      </c>
      <c r="M3" s="18"/>
      <c r="N3" s="29">
        <f>SUM(N4:N7)</f>
        <v>3002.33</v>
      </c>
      <c r="O3" s="103">
        <f>(N3/G3)</f>
        <v>2.668737778</v>
      </c>
      <c r="P3" s="103">
        <f>(N3/L3)</f>
        <v>2.668737778</v>
      </c>
    </row>
    <row r="4" ht="15.75" customHeight="1">
      <c r="A4" s="34"/>
      <c r="B4" s="34">
        <v>1.0</v>
      </c>
      <c r="C4" s="35" t="s">
        <v>235</v>
      </c>
      <c r="D4" s="104">
        <v>0.0</v>
      </c>
      <c r="E4" s="34">
        <v>1.0</v>
      </c>
      <c r="F4" s="104">
        <f>SUM(D4*E4)</f>
        <v>0</v>
      </c>
      <c r="G4" s="104"/>
      <c r="H4" s="5"/>
      <c r="I4" s="104">
        <v>0.0</v>
      </c>
      <c r="J4" s="34">
        <v>1.0</v>
      </c>
      <c r="K4" s="104">
        <f>SUM(I4*J4)</f>
        <v>0</v>
      </c>
      <c r="L4" s="104"/>
      <c r="M4" s="18"/>
      <c r="N4" s="46">
        <v>0.0</v>
      </c>
      <c r="O4" s="105"/>
      <c r="P4" s="105"/>
    </row>
    <row r="5" ht="15.75" customHeight="1">
      <c r="A5" s="34"/>
      <c r="B5" s="34">
        <v>2.0</v>
      </c>
      <c r="C5" s="35" t="s">
        <v>236</v>
      </c>
      <c r="D5" s="106">
        <v>450.0</v>
      </c>
      <c r="E5" s="34">
        <v>1.0</v>
      </c>
      <c r="F5" s="104">
        <f t="shared" ref="F5:F6" si="1">E5*D5</f>
        <v>450</v>
      </c>
      <c r="G5" s="106"/>
      <c r="H5" s="16"/>
      <c r="I5" s="106">
        <v>450.0</v>
      </c>
      <c r="J5" s="34">
        <v>1.0</v>
      </c>
      <c r="K5" s="104">
        <f t="shared" ref="K5:K6" si="2">J5*I5</f>
        <v>450</v>
      </c>
      <c r="L5" s="106"/>
      <c r="M5" s="18"/>
      <c r="N5" s="46">
        <v>139.3</v>
      </c>
      <c r="O5" s="105">
        <f t="shared" ref="O5:O6" si="3">(N5/F5)</f>
        <v>0.3095555556</v>
      </c>
      <c r="P5" s="105">
        <f t="shared" ref="P5:P6" si="4">(N5/K5)</f>
        <v>0.3095555556</v>
      </c>
    </row>
    <row r="6" ht="15.75" customHeight="1">
      <c r="A6" s="34"/>
      <c r="B6" s="34">
        <v>3.0</v>
      </c>
      <c r="C6" s="35" t="s">
        <v>237</v>
      </c>
      <c r="D6" s="46">
        <v>675.0</v>
      </c>
      <c r="E6" s="34">
        <v>1.0</v>
      </c>
      <c r="F6" s="104">
        <f t="shared" si="1"/>
        <v>675</v>
      </c>
      <c r="G6" s="106"/>
      <c r="H6" s="16"/>
      <c r="I6" s="46">
        <v>675.0</v>
      </c>
      <c r="J6" s="34">
        <v>1.0</v>
      </c>
      <c r="K6" s="104">
        <f t="shared" si="2"/>
        <v>675</v>
      </c>
      <c r="L6" s="106"/>
      <c r="M6" s="18"/>
      <c r="N6" s="46">
        <v>2838.62</v>
      </c>
      <c r="O6" s="105">
        <f t="shared" si="3"/>
        <v>4.205362963</v>
      </c>
      <c r="P6" s="105">
        <f t="shared" si="4"/>
        <v>4.205362963</v>
      </c>
    </row>
    <row r="7" ht="15.75" customHeight="1">
      <c r="A7" s="34"/>
      <c r="B7" s="34">
        <v>4.0</v>
      </c>
      <c r="C7" s="35" t="s">
        <v>238</v>
      </c>
      <c r="D7" s="104">
        <v>0.0</v>
      </c>
      <c r="E7" s="34">
        <v>1.0</v>
      </c>
      <c r="F7" s="104">
        <f>SUM(D7*E7)</f>
        <v>0</v>
      </c>
      <c r="G7" s="104"/>
      <c r="H7" s="16"/>
      <c r="I7" s="104">
        <v>0.0</v>
      </c>
      <c r="J7" s="34">
        <v>1.0</v>
      </c>
      <c r="K7" s="104">
        <f>SUM(I7*J7)</f>
        <v>0</v>
      </c>
      <c r="L7" s="104"/>
      <c r="M7" s="18"/>
      <c r="N7" s="46">
        <v>24.41</v>
      </c>
      <c r="O7" s="105"/>
      <c r="P7" s="105"/>
    </row>
    <row r="8" ht="15.75" customHeight="1">
      <c r="A8" s="27" t="s">
        <v>239</v>
      </c>
      <c r="B8" s="27"/>
      <c r="C8" s="28" t="s">
        <v>129</v>
      </c>
      <c r="D8" s="15"/>
      <c r="E8" s="15"/>
      <c r="F8" s="2"/>
      <c r="G8" s="101">
        <f>SUM(F9:F10)</f>
        <v>870</v>
      </c>
      <c r="H8" s="102"/>
      <c r="I8" s="31"/>
      <c r="J8" s="31"/>
      <c r="K8" s="32"/>
      <c r="L8" s="101">
        <f>SUM(K9:K10)</f>
        <v>870</v>
      </c>
      <c r="M8" s="18"/>
      <c r="N8" s="29">
        <f>SUM(N9+N10)</f>
        <v>470</v>
      </c>
      <c r="O8" s="103">
        <f>(N8/G8)</f>
        <v>0.5402298851</v>
      </c>
      <c r="P8" s="103">
        <f>(N8/L8)</f>
        <v>0.5402298851</v>
      </c>
    </row>
    <row r="9" ht="15.75" customHeight="1">
      <c r="A9" s="34"/>
      <c r="B9" s="34">
        <v>1.0</v>
      </c>
      <c r="C9" s="35" t="s">
        <v>130</v>
      </c>
      <c r="D9" s="104">
        <v>275.0</v>
      </c>
      <c r="E9" s="34">
        <v>0.0</v>
      </c>
      <c r="F9" s="104">
        <f t="shared" ref="F9:F10" si="5">SUM(D9*E9)</f>
        <v>0</v>
      </c>
      <c r="G9" s="104"/>
      <c r="H9" s="16"/>
      <c r="I9" s="104">
        <v>275.0</v>
      </c>
      <c r="J9" s="34">
        <v>0.0</v>
      </c>
      <c r="K9" s="104">
        <f t="shared" ref="K9:K10" si="6">SUM(I9*J9)</f>
        <v>0</v>
      </c>
      <c r="L9" s="104"/>
      <c r="M9" s="18"/>
      <c r="N9" s="46">
        <v>0.0</v>
      </c>
      <c r="O9" s="105"/>
      <c r="P9" s="105"/>
    </row>
    <row r="10" ht="15.75" customHeight="1">
      <c r="A10" s="34"/>
      <c r="B10" s="34">
        <v>2.0</v>
      </c>
      <c r="C10" s="35" t="s">
        <v>122</v>
      </c>
      <c r="D10" s="77">
        <v>870.0</v>
      </c>
      <c r="E10" s="34">
        <v>1.0</v>
      </c>
      <c r="F10" s="104">
        <f t="shared" si="5"/>
        <v>870</v>
      </c>
      <c r="G10" s="106"/>
      <c r="H10" s="16"/>
      <c r="I10" s="77">
        <v>870.0</v>
      </c>
      <c r="J10" s="34">
        <v>1.0</v>
      </c>
      <c r="K10" s="104">
        <f t="shared" si="6"/>
        <v>870</v>
      </c>
      <c r="L10" s="106"/>
      <c r="M10" s="18"/>
      <c r="N10" s="46">
        <v>470.0</v>
      </c>
      <c r="O10" s="105">
        <f>(N10/F10)</f>
        <v>0.5402298851</v>
      </c>
      <c r="P10" s="105">
        <f>(N10/K10)</f>
        <v>0.5402298851</v>
      </c>
    </row>
    <row r="11" ht="15.75" customHeight="1">
      <c r="A11" s="27" t="s">
        <v>240</v>
      </c>
      <c r="B11" s="27"/>
      <c r="C11" s="28" t="s">
        <v>241</v>
      </c>
      <c r="D11" s="15"/>
      <c r="E11" s="15"/>
      <c r="F11" s="2"/>
      <c r="G11" s="101">
        <f>SUM(F12:F14)</f>
        <v>0.5</v>
      </c>
      <c r="H11" s="102"/>
      <c r="I11" s="31"/>
      <c r="J11" s="31"/>
      <c r="K11" s="32"/>
      <c r="L11" s="101">
        <f>SUM(K12:K14)</f>
        <v>0.5</v>
      </c>
      <c r="M11" s="18"/>
      <c r="N11" s="29">
        <f>SUM(N12:N14)</f>
        <v>964.13</v>
      </c>
      <c r="O11" s="103">
        <f>(N11/G11)</f>
        <v>1928.26</v>
      </c>
      <c r="P11" s="103">
        <f>(N11/L11)</f>
        <v>1928.26</v>
      </c>
    </row>
    <row r="12" ht="15.75" customHeight="1">
      <c r="A12" s="34"/>
      <c r="B12" s="64">
        <v>1.0</v>
      </c>
      <c r="C12" s="35" t="s">
        <v>242</v>
      </c>
      <c r="D12" s="104">
        <v>0.0</v>
      </c>
      <c r="E12" s="34">
        <v>1.0</v>
      </c>
      <c r="F12" s="104">
        <f t="shared" ref="F12:F14" si="7">SUM(D12*E12)</f>
        <v>0</v>
      </c>
      <c r="G12" s="104"/>
      <c r="H12" s="16"/>
      <c r="I12" s="104">
        <v>0.0</v>
      </c>
      <c r="J12" s="34">
        <v>1.0</v>
      </c>
      <c r="K12" s="104">
        <f t="shared" ref="K12:K14" si="8">SUM(I12*J12)</f>
        <v>0</v>
      </c>
      <c r="L12" s="104"/>
      <c r="M12" s="18"/>
      <c r="N12" s="46">
        <v>0.0</v>
      </c>
      <c r="O12" s="105"/>
      <c r="P12" s="105"/>
    </row>
    <row r="13" ht="15.75" customHeight="1">
      <c r="A13" s="34"/>
      <c r="B13" s="64">
        <v>2.0</v>
      </c>
      <c r="C13" s="35" t="s">
        <v>243</v>
      </c>
      <c r="D13" s="106">
        <v>0.5</v>
      </c>
      <c r="E13" s="34">
        <v>1.0</v>
      </c>
      <c r="F13" s="104">
        <f t="shared" si="7"/>
        <v>0.5</v>
      </c>
      <c r="G13" s="104"/>
      <c r="H13" s="16"/>
      <c r="I13" s="106">
        <v>0.5</v>
      </c>
      <c r="J13" s="34">
        <v>1.0</v>
      </c>
      <c r="K13" s="104">
        <f t="shared" si="8"/>
        <v>0.5</v>
      </c>
      <c r="L13" s="104"/>
      <c r="M13" s="18"/>
      <c r="N13" s="46">
        <v>0.0</v>
      </c>
      <c r="O13" s="105">
        <f>(N13/F13)</f>
        <v>0</v>
      </c>
      <c r="P13" s="105">
        <f>(N13/K13)</f>
        <v>0</v>
      </c>
    </row>
    <row r="14" ht="15.75" customHeight="1">
      <c r="A14" s="34"/>
      <c r="B14" s="64">
        <v>3.0</v>
      </c>
      <c r="C14" s="35" t="s">
        <v>244</v>
      </c>
      <c r="D14" s="104">
        <v>0.0</v>
      </c>
      <c r="E14" s="34">
        <v>1.0</v>
      </c>
      <c r="F14" s="104">
        <f t="shared" si="7"/>
        <v>0</v>
      </c>
      <c r="G14" s="104"/>
      <c r="H14" s="16"/>
      <c r="I14" s="104">
        <v>0.0</v>
      </c>
      <c r="J14" s="34">
        <v>1.0</v>
      </c>
      <c r="K14" s="104">
        <f t="shared" si="8"/>
        <v>0</v>
      </c>
      <c r="L14" s="104"/>
      <c r="M14" s="18"/>
      <c r="N14" s="46">
        <v>964.13</v>
      </c>
      <c r="O14" s="105"/>
      <c r="P14" s="105"/>
    </row>
    <row r="15" ht="15.75" customHeight="1">
      <c r="A15" s="27" t="s">
        <v>245</v>
      </c>
      <c r="B15" s="27"/>
      <c r="C15" s="28" t="s">
        <v>246</v>
      </c>
      <c r="D15" s="15"/>
      <c r="E15" s="15"/>
      <c r="F15" s="2"/>
      <c r="G15" s="101">
        <f>SUM(F16:F19)</f>
        <v>5203.04</v>
      </c>
      <c r="H15" s="102"/>
      <c r="I15" s="31"/>
      <c r="J15" s="31"/>
      <c r="K15" s="32"/>
      <c r="L15" s="101">
        <f>SUM(K16:K19)</f>
        <v>5203.04</v>
      </c>
      <c r="M15" s="18"/>
      <c r="N15" s="29">
        <f>SUM(N16:N19)</f>
        <v>3400.38</v>
      </c>
      <c r="O15" s="103">
        <f>(N15/G15)</f>
        <v>0.6535371629</v>
      </c>
      <c r="P15" s="103">
        <f>(N15/L15)</f>
        <v>0.6535371629</v>
      </c>
    </row>
    <row r="16" ht="15.75" customHeight="1">
      <c r="A16" s="34"/>
      <c r="B16" s="34">
        <v>1.0</v>
      </c>
      <c r="C16" s="35" t="s">
        <v>247</v>
      </c>
      <c r="D16" s="106">
        <v>110.38</v>
      </c>
      <c r="E16" s="34">
        <v>8.0</v>
      </c>
      <c r="F16" s="104">
        <f t="shared" ref="F16:F19" si="9">SUM(D16*E16)</f>
        <v>883.04</v>
      </c>
      <c r="G16" s="104"/>
      <c r="H16" s="16"/>
      <c r="I16" s="106">
        <v>110.38</v>
      </c>
      <c r="J16" s="34">
        <v>8.0</v>
      </c>
      <c r="K16" s="104">
        <f t="shared" ref="K16:K19" si="10">SUM(I16*J16)</f>
        <v>883.04</v>
      </c>
      <c r="L16" s="104"/>
      <c r="M16" s="18"/>
      <c r="N16" s="46">
        <v>883.04</v>
      </c>
      <c r="O16" s="105">
        <f t="shared" ref="O16:O19" si="11">(N16/F16)</f>
        <v>1</v>
      </c>
      <c r="P16" s="105">
        <f t="shared" ref="P16:P19" si="12">(N16/K16)</f>
        <v>1</v>
      </c>
    </row>
    <row r="17" ht="15.75" customHeight="1">
      <c r="A17" s="34"/>
      <c r="B17" s="34">
        <v>2.0</v>
      </c>
      <c r="C17" s="35" t="s">
        <v>248</v>
      </c>
      <c r="D17" s="104">
        <v>127.5</v>
      </c>
      <c r="E17" s="34">
        <v>8.0</v>
      </c>
      <c r="F17" s="104">
        <f t="shared" si="9"/>
        <v>1020</v>
      </c>
      <c r="G17" s="104"/>
      <c r="H17" s="16"/>
      <c r="I17" s="104">
        <v>127.5</v>
      </c>
      <c r="J17" s="34">
        <v>8.0</v>
      </c>
      <c r="K17" s="104">
        <f t="shared" si="10"/>
        <v>1020</v>
      </c>
      <c r="L17" s="104"/>
      <c r="M17" s="18"/>
      <c r="N17" s="46">
        <v>600.0</v>
      </c>
      <c r="O17" s="105">
        <f t="shared" si="11"/>
        <v>0.5882352941</v>
      </c>
      <c r="P17" s="105">
        <f t="shared" si="12"/>
        <v>0.5882352941</v>
      </c>
    </row>
    <row r="18" ht="15.75" customHeight="1">
      <c r="A18" s="34"/>
      <c r="B18" s="34">
        <v>3.0</v>
      </c>
      <c r="C18" s="35" t="s">
        <v>249</v>
      </c>
      <c r="D18" s="106">
        <v>322.2</v>
      </c>
      <c r="E18" s="34">
        <v>8.0</v>
      </c>
      <c r="F18" s="104">
        <f t="shared" si="9"/>
        <v>2577.6</v>
      </c>
      <c r="G18" s="106"/>
      <c r="H18" s="16"/>
      <c r="I18" s="106">
        <v>322.2</v>
      </c>
      <c r="J18" s="34">
        <v>8.0</v>
      </c>
      <c r="K18" s="104">
        <f t="shared" si="10"/>
        <v>2577.6</v>
      </c>
      <c r="L18" s="106"/>
      <c r="M18" s="18"/>
      <c r="N18" s="46">
        <v>1158.64</v>
      </c>
      <c r="O18" s="105">
        <f t="shared" si="11"/>
        <v>0.449503414</v>
      </c>
      <c r="P18" s="105">
        <f t="shared" si="12"/>
        <v>0.449503414</v>
      </c>
    </row>
    <row r="19" ht="15.75" customHeight="1">
      <c r="A19" s="34"/>
      <c r="B19" s="34">
        <v>4.0</v>
      </c>
      <c r="C19" s="35" t="s">
        <v>42</v>
      </c>
      <c r="D19" s="106">
        <v>72.24</v>
      </c>
      <c r="E19" s="34">
        <v>10.0</v>
      </c>
      <c r="F19" s="104">
        <f t="shared" si="9"/>
        <v>722.4</v>
      </c>
      <c r="G19" s="35"/>
      <c r="H19" s="16"/>
      <c r="I19" s="106">
        <v>72.24</v>
      </c>
      <c r="J19" s="34">
        <v>10.0</v>
      </c>
      <c r="K19" s="104">
        <f t="shared" si="10"/>
        <v>722.4</v>
      </c>
      <c r="L19" s="35"/>
      <c r="M19" s="18"/>
      <c r="N19" s="46">
        <v>758.7</v>
      </c>
      <c r="O19" s="105">
        <f t="shared" si="11"/>
        <v>1.050249169</v>
      </c>
      <c r="P19" s="105">
        <f t="shared" si="12"/>
        <v>1.050249169</v>
      </c>
    </row>
    <row r="20" ht="15.75" customHeight="1">
      <c r="A20" s="27" t="s">
        <v>250</v>
      </c>
      <c r="B20" s="27"/>
      <c r="C20" s="28" t="s">
        <v>251</v>
      </c>
      <c r="D20" s="15"/>
      <c r="E20" s="15"/>
      <c r="F20" s="2"/>
      <c r="G20" s="101">
        <f>SUM(F21:F22)</f>
        <v>2150</v>
      </c>
      <c r="H20" s="102"/>
      <c r="I20" s="31"/>
      <c r="J20" s="31"/>
      <c r="K20" s="32"/>
      <c r="L20" s="101">
        <f>SUM(K21:K22)</f>
        <v>1150</v>
      </c>
      <c r="M20" s="18"/>
      <c r="N20" s="29">
        <f>SUM(N21:N22)</f>
        <v>5300</v>
      </c>
      <c r="O20" s="103">
        <f>(N20/G20)</f>
        <v>2.465116279</v>
      </c>
      <c r="P20" s="103">
        <f>(N20/L20)</f>
        <v>4.608695652</v>
      </c>
    </row>
    <row r="21" ht="15.75" customHeight="1">
      <c r="A21" s="34"/>
      <c r="B21" s="34">
        <v>1.0</v>
      </c>
      <c r="C21" s="35" t="s">
        <v>252</v>
      </c>
      <c r="D21" s="106">
        <v>150.0</v>
      </c>
      <c r="E21" s="34">
        <v>1.0</v>
      </c>
      <c r="F21" s="104">
        <f t="shared" ref="F21:F22" si="13">SUM(D21*E21)</f>
        <v>150</v>
      </c>
      <c r="G21" s="106"/>
      <c r="H21" s="16"/>
      <c r="I21" s="106">
        <v>150.0</v>
      </c>
      <c r="J21" s="34">
        <v>1.0</v>
      </c>
      <c r="K21" s="104">
        <f t="shared" ref="K21:K22" si="14">SUM(I21*J21)</f>
        <v>150</v>
      </c>
      <c r="L21" s="106"/>
      <c r="M21" s="18"/>
      <c r="N21" s="46">
        <v>0.0</v>
      </c>
      <c r="O21" s="105">
        <f t="shared" ref="O21:O22" si="15">(N21/F21)</f>
        <v>0</v>
      </c>
      <c r="P21" s="105">
        <f t="shared" ref="P21:P22" si="16">(N21/K21)</f>
        <v>0</v>
      </c>
    </row>
    <row r="22" ht="15.75" customHeight="1">
      <c r="A22" s="34"/>
      <c r="B22" s="34">
        <v>2.0</v>
      </c>
      <c r="C22" s="35" t="s">
        <v>253</v>
      </c>
      <c r="D22" s="106">
        <v>2000.0</v>
      </c>
      <c r="E22" s="34">
        <v>1.0</v>
      </c>
      <c r="F22" s="104">
        <f t="shared" si="13"/>
        <v>2000</v>
      </c>
      <c r="G22" s="104"/>
      <c r="H22" s="16"/>
      <c r="I22" s="106">
        <v>1000.0</v>
      </c>
      <c r="J22" s="34">
        <v>1.0</v>
      </c>
      <c r="K22" s="104">
        <f t="shared" si="14"/>
        <v>1000</v>
      </c>
      <c r="L22" s="104"/>
      <c r="M22" s="18"/>
      <c r="N22" s="46">
        <v>5300.0</v>
      </c>
      <c r="O22" s="105">
        <f t="shared" si="15"/>
        <v>2.65</v>
      </c>
      <c r="P22" s="105">
        <f t="shared" si="16"/>
        <v>5.3</v>
      </c>
    </row>
    <row r="23" ht="15.75" customHeight="1">
      <c r="A23" s="27" t="s">
        <v>254</v>
      </c>
      <c r="B23" s="27"/>
      <c r="C23" s="28" t="s">
        <v>255</v>
      </c>
      <c r="D23" s="15"/>
      <c r="E23" s="15"/>
      <c r="F23" s="2"/>
      <c r="G23" s="101">
        <f>SUM(F24:F27)</f>
        <v>3629.2</v>
      </c>
      <c r="H23" s="102"/>
      <c r="I23" s="31"/>
      <c r="J23" s="31"/>
      <c r="K23" s="32"/>
      <c r="L23" s="101">
        <f>SUM(K24:K27)</f>
        <v>3629.2</v>
      </c>
      <c r="M23" s="18"/>
      <c r="N23" s="29">
        <f>SUM(N24:N27)</f>
        <v>0</v>
      </c>
      <c r="O23" s="103">
        <f>(N23/G23)</f>
        <v>0</v>
      </c>
      <c r="P23" s="103">
        <f>(N23/L23)</f>
        <v>0</v>
      </c>
    </row>
    <row r="24" ht="15.75" customHeight="1">
      <c r="A24" s="34"/>
      <c r="B24" s="34">
        <v>1.0</v>
      </c>
      <c r="C24" s="35" t="s">
        <v>140</v>
      </c>
      <c r="D24" s="106">
        <v>0.0</v>
      </c>
      <c r="E24" s="34">
        <v>1.0</v>
      </c>
      <c r="F24" s="104">
        <f t="shared" ref="F24:F26" si="17">SUM(D24*E24)</f>
        <v>0</v>
      </c>
      <c r="G24" s="104"/>
      <c r="H24" s="16"/>
      <c r="I24" s="106">
        <v>0.0</v>
      </c>
      <c r="J24" s="34">
        <v>1.0</v>
      </c>
      <c r="K24" s="104">
        <f t="shared" ref="K24:K26" si="18">SUM(I24*J24)</f>
        <v>0</v>
      </c>
      <c r="L24" s="104"/>
      <c r="M24" s="18"/>
      <c r="N24" s="46">
        <v>0.0</v>
      </c>
      <c r="O24" s="105"/>
      <c r="P24" s="105"/>
    </row>
    <row r="25" ht="15.75" customHeight="1">
      <c r="A25" s="34"/>
      <c r="B25" s="64">
        <v>2.0</v>
      </c>
      <c r="C25" s="35" t="s">
        <v>92</v>
      </c>
      <c r="D25" s="36">
        <f>Lasten!F60</f>
        <v>1000</v>
      </c>
      <c r="E25" s="34">
        <v>1.0</v>
      </c>
      <c r="F25" s="104">
        <f t="shared" si="17"/>
        <v>1000</v>
      </c>
      <c r="G25" s="104"/>
      <c r="H25" s="16"/>
      <c r="I25" s="46">
        <v>1000.0</v>
      </c>
      <c r="J25" s="34">
        <v>1.0</v>
      </c>
      <c r="K25" s="104">
        <f t="shared" si="18"/>
        <v>1000</v>
      </c>
      <c r="L25" s="104"/>
      <c r="M25" s="18"/>
      <c r="N25" s="46">
        <v>0.0</v>
      </c>
      <c r="O25" s="105">
        <f>(N25/F25)</f>
        <v>0</v>
      </c>
      <c r="P25" s="105">
        <f>(N25/K25)</f>
        <v>0</v>
      </c>
    </row>
    <row r="26" ht="15.75" customHeight="1">
      <c r="A26" s="34"/>
      <c r="B26" s="64">
        <v>3.0</v>
      </c>
      <c r="C26" s="35" t="s">
        <v>256</v>
      </c>
      <c r="D26" s="36">
        <v>0.0</v>
      </c>
      <c r="E26" s="34">
        <v>1.0</v>
      </c>
      <c r="F26" s="104">
        <f t="shared" si="17"/>
        <v>0</v>
      </c>
      <c r="G26" s="35"/>
      <c r="H26" s="16"/>
      <c r="I26" s="36">
        <v>0.0</v>
      </c>
      <c r="J26" s="34">
        <v>1.0</v>
      </c>
      <c r="K26" s="104">
        <f t="shared" si="18"/>
        <v>0</v>
      </c>
      <c r="L26" s="35"/>
      <c r="M26" s="18"/>
      <c r="N26" s="46">
        <v>0.0</v>
      </c>
      <c r="O26" s="105"/>
      <c r="P26" s="105"/>
    </row>
    <row r="27" ht="15.75" customHeight="1">
      <c r="A27" s="34"/>
      <c r="B27" s="64">
        <v>4.0</v>
      </c>
      <c r="C27" s="54" t="s">
        <v>141</v>
      </c>
      <c r="D27" s="107">
        <v>2629.2</v>
      </c>
      <c r="E27" s="64">
        <v>1.0</v>
      </c>
      <c r="F27" s="36">
        <f>D27*E27</f>
        <v>2629.2</v>
      </c>
      <c r="G27" s="54"/>
      <c r="H27" s="16"/>
      <c r="I27" s="107">
        <v>2629.2</v>
      </c>
      <c r="J27" s="64">
        <v>1.0</v>
      </c>
      <c r="K27" s="36">
        <f>I27*J27</f>
        <v>2629.2</v>
      </c>
      <c r="L27" s="54"/>
      <c r="M27" s="18"/>
      <c r="N27" s="46">
        <v>0.0</v>
      </c>
      <c r="O27" s="105">
        <f>(N27/F27)</f>
        <v>0</v>
      </c>
      <c r="P27" s="105">
        <f>(N27/K27)</f>
        <v>0</v>
      </c>
    </row>
    <row r="28" ht="15.75" customHeight="1">
      <c r="A28" s="27" t="s">
        <v>257</v>
      </c>
      <c r="B28" s="27"/>
      <c r="C28" s="28" t="s">
        <v>258</v>
      </c>
      <c r="D28" s="15"/>
      <c r="E28" s="15"/>
      <c r="F28" s="2"/>
      <c r="G28" s="101">
        <f>F29</f>
        <v>31200</v>
      </c>
      <c r="H28" s="102"/>
      <c r="I28" s="31"/>
      <c r="J28" s="31"/>
      <c r="K28" s="32"/>
      <c r="L28" s="101">
        <f>K29</f>
        <v>31200</v>
      </c>
      <c r="M28" s="18"/>
      <c r="N28" s="29">
        <f>N29</f>
        <v>31200</v>
      </c>
      <c r="O28" s="103">
        <f>(N28/G28)</f>
        <v>1</v>
      </c>
      <c r="P28" s="103">
        <f>(N28/L28)</f>
        <v>1</v>
      </c>
    </row>
    <row r="29" ht="15.75" customHeight="1">
      <c r="A29" s="34"/>
      <c r="B29" s="34">
        <v>1.0</v>
      </c>
      <c r="C29" s="35" t="s">
        <v>259</v>
      </c>
      <c r="D29" s="104">
        <v>3900.0</v>
      </c>
      <c r="E29" s="34">
        <v>8.0</v>
      </c>
      <c r="F29" s="104">
        <f>SUM(D29*E29)</f>
        <v>31200</v>
      </c>
      <c r="G29" s="104"/>
      <c r="H29" s="16"/>
      <c r="I29" s="104">
        <v>3900.0</v>
      </c>
      <c r="J29" s="34">
        <v>8.0</v>
      </c>
      <c r="K29" s="104">
        <f>SUM(I29*J29)</f>
        <v>31200</v>
      </c>
      <c r="L29" s="104"/>
      <c r="M29" s="18"/>
      <c r="N29" s="46">
        <v>31200.0</v>
      </c>
      <c r="O29" s="105">
        <f>(N29/F29)</f>
        <v>1</v>
      </c>
      <c r="P29" s="105">
        <f>(N29/K29)</f>
        <v>1</v>
      </c>
    </row>
    <row r="30" ht="15.75" customHeight="1">
      <c r="A30" s="108"/>
      <c r="B30" s="108"/>
      <c r="C30" s="78" t="s">
        <v>260</v>
      </c>
      <c r="D30" s="15"/>
      <c r="E30" s="15"/>
      <c r="F30" s="2"/>
      <c r="G30" s="109">
        <f>SUM(G3+G8+G11+G15+G20+G23+G28)</f>
        <v>44177.74</v>
      </c>
      <c r="H30" s="102"/>
      <c r="I30" s="80"/>
      <c r="J30" s="80"/>
      <c r="K30" s="81"/>
      <c r="L30" s="109">
        <f>SUM(L3+L8+L11+L15+L20+L23+L28)</f>
        <v>43177.74</v>
      </c>
      <c r="M30" s="18"/>
      <c r="N30" s="109">
        <f>SUM(N3+N8+N11+N15+N20+N23+N28)</f>
        <v>44336.84</v>
      </c>
      <c r="O30" s="110">
        <f>(N30/G30)</f>
        <v>1.003601361</v>
      </c>
      <c r="P30" s="110">
        <f>(N30/L30)</f>
        <v>1.026844851</v>
      </c>
    </row>
  </sheetData>
  <mergeCells count="11">
    <mergeCell ref="C20:F20"/>
    <mergeCell ref="C23:F23"/>
    <mergeCell ref="C28:F28"/>
    <mergeCell ref="C30:F30"/>
    <mergeCell ref="A1:G1"/>
    <mergeCell ref="I1:L1"/>
    <mergeCell ref="N1:P1"/>
    <mergeCell ref="C3:F3"/>
    <mergeCell ref="C8:F8"/>
    <mergeCell ref="C11:F11"/>
    <mergeCell ref="C15:F15"/>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4.71"/>
    <col customWidth="1" min="2" max="2" width="3.43"/>
    <col customWidth="1" min="3" max="3" width="101.29"/>
    <col customWidth="1" min="4" max="4" width="0.43"/>
    <col customWidth="1" min="5" max="5" width="72.71"/>
  </cols>
  <sheetData>
    <row r="1" ht="15.0" customHeight="1">
      <c r="A1" s="111"/>
      <c r="B1" s="112"/>
      <c r="C1" s="113" t="s">
        <v>261</v>
      </c>
      <c r="D1" s="87"/>
      <c r="E1" s="113" t="s">
        <v>262</v>
      </c>
    </row>
    <row r="2" ht="15.0" customHeight="1">
      <c r="A2" s="89" t="s">
        <v>233</v>
      </c>
      <c r="B2" s="114"/>
      <c r="C2" s="90" t="s">
        <v>234</v>
      </c>
      <c r="D2" s="87"/>
      <c r="E2" s="90"/>
    </row>
    <row r="3" ht="15.0" customHeight="1">
      <c r="A3" s="91"/>
      <c r="B3" s="91">
        <v>1.0</v>
      </c>
      <c r="C3" s="92" t="s">
        <v>263</v>
      </c>
      <c r="D3" s="87"/>
      <c r="E3" s="94" t="s">
        <v>264</v>
      </c>
    </row>
    <row r="4">
      <c r="A4" s="91"/>
      <c r="B4" s="91">
        <v>2.0</v>
      </c>
      <c r="C4" s="92" t="s">
        <v>265</v>
      </c>
      <c r="D4" s="87"/>
      <c r="E4" s="94" t="s">
        <v>266</v>
      </c>
    </row>
    <row r="5">
      <c r="A5" s="91"/>
      <c r="B5" s="91">
        <v>3.0</v>
      </c>
      <c r="C5" s="92" t="s">
        <v>267</v>
      </c>
      <c r="D5" s="87"/>
      <c r="E5" s="94" t="s">
        <v>268</v>
      </c>
    </row>
    <row r="6" ht="15.0" customHeight="1">
      <c r="A6" s="91"/>
      <c r="B6" s="91">
        <v>4.0</v>
      </c>
      <c r="C6" s="92" t="s">
        <v>269</v>
      </c>
      <c r="D6" s="87"/>
      <c r="E6" s="94" t="s">
        <v>270</v>
      </c>
    </row>
    <row r="7" ht="15.0" customHeight="1">
      <c r="A7" s="89" t="s">
        <v>239</v>
      </c>
      <c r="B7" s="89"/>
      <c r="C7" s="90" t="s">
        <v>129</v>
      </c>
      <c r="D7" s="87"/>
      <c r="E7" s="90"/>
    </row>
    <row r="8" ht="39.75" customHeight="1">
      <c r="A8" s="91"/>
      <c r="B8" s="91">
        <v>1.0</v>
      </c>
      <c r="C8" s="92" t="s">
        <v>271</v>
      </c>
      <c r="D8" s="87"/>
      <c r="E8" s="94" t="s">
        <v>272</v>
      </c>
    </row>
    <row r="9" ht="15.0" customHeight="1">
      <c r="A9" s="91"/>
      <c r="B9" s="91">
        <v>2.0</v>
      </c>
      <c r="C9" s="92" t="s">
        <v>273</v>
      </c>
      <c r="D9" s="87"/>
      <c r="E9" s="94" t="s">
        <v>274</v>
      </c>
    </row>
    <row r="10" ht="15.0" customHeight="1">
      <c r="A10" s="89" t="s">
        <v>240</v>
      </c>
      <c r="B10" s="89"/>
      <c r="C10" s="90" t="s">
        <v>241</v>
      </c>
      <c r="D10" s="87"/>
      <c r="E10" s="90"/>
    </row>
    <row r="11" ht="15.0" customHeight="1">
      <c r="A11" s="91"/>
      <c r="B11" s="95">
        <v>1.0</v>
      </c>
      <c r="C11" s="92" t="s">
        <v>275</v>
      </c>
      <c r="D11" s="87"/>
      <c r="E11" s="94" t="s">
        <v>276</v>
      </c>
    </row>
    <row r="12" ht="15.0" customHeight="1">
      <c r="A12" s="91"/>
      <c r="B12" s="95">
        <v>2.0</v>
      </c>
      <c r="C12" s="7" t="s">
        <v>277</v>
      </c>
      <c r="D12" s="87"/>
      <c r="E12" s="94" t="s">
        <v>276</v>
      </c>
    </row>
    <row r="13" ht="15.0" customHeight="1">
      <c r="A13" s="91"/>
      <c r="B13" s="95">
        <v>3.0</v>
      </c>
      <c r="C13" s="92" t="s">
        <v>278</v>
      </c>
      <c r="D13" s="87"/>
      <c r="E13" s="94" t="s">
        <v>279</v>
      </c>
    </row>
    <row r="14" ht="15.0" customHeight="1">
      <c r="A14" s="89" t="s">
        <v>245</v>
      </c>
      <c r="B14" s="89"/>
      <c r="C14" s="90" t="s">
        <v>246</v>
      </c>
      <c r="D14" s="87"/>
      <c r="E14" s="90"/>
    </row>
    <row r="15">
      <c r="A15" s="91"/>
      <c r="B15" s="91">
        <v>1.0</v>
      </c>
      <c r="C15" s="92" t="s">
        <v>280</v>
      </c>
      <c r="D15" s="87"/>
      <c r="E15" s="94" t="s">
        <v>281</v>
      </c>
    </row>
    <row r="16" ht="31.5" customHeight="1">
      <c r="A16" s="91"/>
      <c r="B16" s="91">
        <v>2.0</v>
      </c>
      <c r="C16" s="92" t="s">
        <v>282</v>
      </c>
      <c r="D16" s="87"/>
      <c r="E16" s="94" t="s">
        <v>283</v>
      </c>
    </row>
    <row r="17" ht="30.0" customHeight="1">
      <c r="A17" s="91"/>
      <c r="B17" s="91">
        <v>3.0</v>
      </c>
      <c r="C17" s="92" t="s">
        <v>284</v>
      </c>
      <c r="D17" s="87"/>
      <c r="E17" s="94" t="s">
        <v>283</v>
      </c>
    </row>
    <row r="18" ht="28.5" customHeight="1">
      <c r="A18" s="91"/>
      <c r="B18" s="91">
        <v>4.0</v>
      </c>
      <c r="C18" s="92" t="s">
        <v>285</v>
      </c>
      <c r="D18" s="87"/>
      <c r="E18" s="94" t="s">
        <v>286</v>
      </c>
    </row>
    <row r="19" ht="15.0" customHeight="1">
      <c r="A19" s="89" t="s">
        <v>250</v>
      </c>
      <c r="B19" s="89"/>
      <c r="C19" s="90" t="s">
        <v>251</v>
      </c>
      <c r="D19" s="87"/>
      <c r="E19" s="90"/>
    </row>
    <row r="20" ht="15.0" customHeight="1">
      <c r="A20" s="91"/>
      <c r="B20" s="91">
        <v>1.0</v>
      </c>
      <c r="C20" s="92" t="s">
        <v>287</v>
      </c>
      <c r="D20" s="87"/>
      <c r="E20" s="94" t="s">
        <v>288</v>
      </c>
    </row>
    <row r="21" ht="15.0" customHeight="1">
      <c r="A21" s="91"/>
      <c r="B21" s="91">
        <v>2.0</v>
      </c>
      <c r="C21" s="92" t="s">
        <v>289</v>
      </c>
      <c r="D21" s="87"/>
      <c r="E21" s="94" t="s">
        <v>290</v>
      </c>
    </row>
    <row r="22" ht="15.0" customHeight="1">
      <c r="A22" s="89" t="s">
        <v>254</v>
      </c>
      <c r="B22" s="89"/>
      <c r="C22" s="90" t="s">
        <v>255</v>
      </c>
      <c r="D22" s="87"/>
      <c r="E22" s="90"/>
    </row>
    <row r="23" ht="39.75" customHeight="1">
      <c r="A23" s="91"/>
      <c r="B23" s="91">
        <v>1.0</v>
      </c>
      <c r="C23" s="94" t="s">
        <v>291</v>
      </c>
      <c r="D23" s="87"/>
      <c r="E23" s="94" t="s">
        <v>5</v>
      </c>
    </row>
    <row r="24" ht="42.75" customHeight="1">
      <c r="A24" s="91"/>
      <c r="B24" s="95">
        <v>2.0</v>
      </c>
      <c r="C24" s="92" t="s">
        <v>292</v>
      </c>
      <c r="D24" s="87"/>
      <c r="E24" s="94" t="s">
        <v>5</v>
      </c>
    </row>
    <row r="25" ht="36.75" customHeight="1">
      <c r="A25" s="91"/>
      <c r="B25" s="95">
        <v>3.0</v>
      </c>
      <c r="C25" s="92" t="s">
        <v>293</v>
      </c>
      <c r="D25" s="87"/>
      <c r="E25" s="94" t="s">
        <v>5</v>
      </c>
    </row>
    <row r="26" ht="31.5" customHeight="1">
      <c r="A26" s="91"/>
      <c r="B26" s="95">
        <v>4.0</v>
      </c>
      <c r="C26" s="94" t="s">
        <v>294</v>
      </c>
      <c r="D26" s="87"/>
      <c r="E26" s="94" t="s">
        <v>5</v>
      </c>
    </row>
    <row r="27" ht="15.0" customHeight="1">
      <c r="A27" s="89" t="s">
        <v>257</v>
      </c>
      <c r="B27" s="89"/>
      <c r="C27" s="90" t="s">
        <v>258</v>
      </c>
      <c r="D27" s="87"/>
      <c r="E27" s="90"/>
    </row>
    <row r="28" ht="35.25" customHeight="1">
      <c r="A28" s="91"/>
      <c r="B28" s="91">
        <v>1.0</v>
      </c>
      <c r="C28" s="92" t="s">
        <v>295</v>
      </c>
      <c r="D28" s="87"/>
      <c r="E28" s="94" t="s">
        <v>296</v>
      </c>
    </row>
    <row r="29" ht="15.0" customHeight="1">
      <c r="A29" s="115"/>
      <c r="B29" s="115"/>
      <c r="C29" s="97"/>
      <c r="D29" s="87"/>
      <c r="E29" s="97"/>
    </row>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29.43"/>
    <col customWidth="1" min="2" max="2" width="12.57"/>
    <col customWidth="1" min="3" max="3" width="0.43"/>
    <col customWidth="1" min="4" max="4" width="28.14"/>
    <col customWidth="1" min="5" max="5" width="12.57"/>
  </cols>
  <sheetData>
    <row r="1" ht="15.75" customHeight="1">
      <c r="A1" s="116" t="s">
        <v>297</v>
      </c>
    </row>
    <row r="2" ht="15.75" customHeight="1">
      <c r="A2" s="117" t="s">
        <v>298</v>
      </c>
      <c r="C2" s="118"/>
      <c r="D2" s="117" t="s">
        <v>299</v>
      </c>
    </row>
    <row r="3" ht="15.75" customHeight="1">
      <c r="A3" s="119" t="s">
        <v>300</v>
      </c>
      <c r="B3" s="120">
        <f>SUM(B4:B6)</f>
        <v>89511.42</v>
      </c>
      <c r="C3" s="121"/>
      <c r="D3" s="122" t="s">
        <v>301</v>
      </c>
      <c r="E3" s="120">
        <f>E4</f>
        <v>73004.33</v>
      </c>
    </row>
    <row r="4" ht="15.75" customHeight="1">
      <c r="A4" s="123" t="s">
        <v>302</v>
      </c>
      <c r="B4" s="124">
        <v>29510.66</v>
      </c>
      <c r="C4" s="125"/>
      <c r="D4" s="126" t="s">
        <v>303</v>
      </c>
      <c r="E4" s="124">
        <v>73004.33</v>
      </c>
    </row>
    <row r="5" ht="15.75" customHeight="1">
      <c r="A5" s="123" t="s">
        <v>304</v>
      </c>
      <c r="B5" s="124">
        <v>60000.76</v>
      </c>
      <c r="C5" s="125"/>
      <c r="D5" s="122" t="s">
        <v>305</v>
      </c>
      <c r="E5" s="120">
        <f>SUM(E6)</f>
        <v>5005.7</v>
      </c>
    </row>
    <row r="6" ht="15.75" customHeight="1">
      <c r="A6" s="127" t="s">
        <v>306</v>
      </c>
      <c r="B6" s="128">
        <v>0.0</v>
      </c>
      <c r="C6" s="125"/>
      <c r="D6" s="126" t="s">
        <v>305</v>
      </c>
      <c r="E6" s="124">
        <v>5005.7</v>
      </c>
    </row>
    <row r="7" ht="15.75" customHeight="1">
      <c r="A7" s="129" t="s">
        <v>307</v>
      </c>
      <c r="B7" s="130">
        <f>B8</f>
        <v>0</v>
      </c>
      <c r="C7" s="121"/>
      <c r="D7" s="131" t="s">
        <v>308</v>
      </c>
      <c r="E7" s="132">
        <f>E8</f>
        <v>2695.56</v>
      </c>
    </row>
    <row r="8" ht="15.75" customHeight="1">
      <c r="A8" s="133" t="s">
        <v>307</v>
      </c>
      <c r="B8" s="128">
        <v>0.0</v>
      </c>
      <c r="C8" s="125"/>
      <c r="D8" s="134" t="s">
        <v>308</v>
      </c>
      <c r="E8" s="135">
        <v>2695.56</v>
      </c>
    </row>
    <row r="9">
      <c r="A9" s="136" t="s">
        <v>309</v>
      </c>
      <c r="B9" s="137">
        <f>SUM(B10:B14)</f>
        <v>6823.13</v>
      </c>
      <c r="C9" s="138"/>
      <c r="D9" s="139" t="s">
        <v>139</v>
      </c>
      <c r="E9" s="140">
        <f>SUM(E10:E14)</f>
        <v>15809.14</v>
      </c>
    </row>
    <row r="10" ht="15.75" customHeight="1">
      <c r="A10" s="141" t="s">
        <v>310</v>
      </c>
      <c r="B10" s="124">
        <v>1710.75</v>
      </c>
      <c r="C10" s="125"/>
      <c r="D10" s="142" t="s">
        <v>311</v>
      </c>
      <c r="E10" s="143">
        <v>713.88</v>
      </c>
    </row>
    <row r="11" ht="15.75" customHeight="1">
      <c r="A11" s="141" t="s">
        <v>312</v>
      </c>
      <c r="B11" s="124">
        <v>53.33</v>
      </c>
      <c r="C11" s="125"/>
      <c r="D11" s="142" t="s">
        <v>141</v>
      </c>
      <c r="E11" s="135">
        <v>3129.2</v>
      </c>
    </row>
    <row r="12" ht="15.75" customHeight="1">
      <c r="A12" s="141" t="s">
        <v>313</v>
      </c>
      <c r="B12" s="124">
        <v>860.49</v>
      </c>
      <c r="C12" s="125"/>
      <c r="D12" s="142" t="s">
        <v>314</v>
      </c>
      <c r="E12" s="143">
        <v>10466.06</v>
      </c>
    </row>
    <row r="13" ht="15.75" customHeight="1">
      <c r="A13" s="141" t="s">
        <v>315</v>
      </c>
      <c r="B13" s="124">
        <v>679.65</v>
      </c>
      <c r="C13" s="125"/>
      <c r="D13" s="142" t="s">
        <v>316</v>
      </c>
      <c r="E13" s="144">
        <v>0.0</v>
      </c>
    </row>
    <row r="14" ht="15.75" customHeight="1">
      <c r="A14" s="141" t="s">
        <v>317</v>
      </c>
      <c r="B14" s="124">
        <v>3518.91</v>
      </c>
      <c r="C14" s="125"/>
      <c r="D14" s="142" t="s">
        <v>318</v>
      </c>
      <c r="E14" s="143">
        <v>1500.0</v>
      </c>
    </row>
    <row r="15" ht="15.75" customHeight="1">
      <c r="A15" s="119" t="s">
        <v>319</v>
      </c>
      <c r="B15" s="120">
        <f>SUM(B16)</f>
        <v>4309.56</v>
      </c>
      <c r="C15" s="121"/>
      <c r="D15" s="139" t="s">
        <v>320</v>
      </c>
      <c r="E15" s="140">
        <f>SUM(E16:E18)</f>
        <v>4529.34</v>
      </c>
    </row>
    <row r="16" ht="15.75" customHeight="1">
      <c r="A16" s="123" t="s">
        <v>319</v>
      </c>
      <c r="B16" s="124">
        <v>4309.56</v>
      </c>
      <c r="C16" s="125"/>
      <c r="D16" s="142" t="s">
        <v>321</v>
      </c>
      <c r="E16" s="143">
        <v>0.0</v>
      </c>
    </row>
    <row r="17" ht="15.75" customHeight="1">
      <c r="A17" s="119" t="s">
        <v>322</v>
      </c>
      <c r="B17" s="120">
        <f>SUM(B18:B34)</f>
        <v>3477.1</v>
      </c>
      <c r="C17" s="121"/>
      <c r="D17" s="142" t="s">
        <v>323</v>
      </c>
      <c r="E17" s="135">
        <v>504.34</v>
      </c>
    </row>
    <row r="18" ht="15.75" customHeight="1">
      <c r="A18" s="141" t="s">
        <v>324</v>
      </c>
      <c r="B18" s="145">
        <v>301.44</v>
      </c>
      <c r="C18" s="125"/>
      <c r="D18" s="142" t="s">
        <v>325</v>
      </c>
      <c r="E18" s="143">
        <v>4025.0</v>
      </c>
    </row>
    <row r="19" ht="15.75" customHeight="1">
      <c r="A19" s="141" t="s">
        <v>326</v>
      </c>
      <c r="B19" s="145">
        <v>111.0</v>
      </c>
      <c r="C19" s="125"/>
      <c r="D19" s="139" t="s">
        <v>327</v>
      </c>
      <c r="E19" s="140">
        <f>SUM(E20)</f>
        <v>2391.28</v>
      </c>
    </row>
    <row r="20" ht="15.75" customHeight="1">
      <c r="A20" s="141" t="s">
        <v>328</v>
      </c>
      <c r="B20" s="145">
        <v>330.0</v>
      </c>
      <c r="C20" s="125"/>
      <c r="D20" s="142" t="s">
        <v>327</v>
      </c>
      <c r="E20" s="143">
        <v>2391.28</v>
      </c>
    </row>
    <row r="21" ht="15.75" customHeight="1">
      <c r="A21" s="141" t="s">
        <v>329</v>
      </c>
      <c r="B21" s="145">
        <v>471.6</v>
      </c>
      <c r="C21" s="125"/>
      <c r="D21" s="139" t="s">
        <v>330</v>
      </c>
      <c r="E21" s="140">
        <f>SUM(E22:E24)</f>
        <v>685.86</v>
      </c>
    </row>
    <row r="22" ht="15.75" customHeight="1">
      <c r="A22" s="141" t="s">
        <v>331</v>
      </c>
      <c r="B22" s="145">
        <v>0.0</v>
      </c>
      <c r="C22" s="125"/>
      <c r="D22" s="146" t="s">
        <v>94</v>
      </c>
      <c r="E22" s="135">
        <v>250.0</v>
      </c>
    </row>
    <row r="23" ht="15.75" customHeight="1">
      <c r="A23" s="141" t="s">
        <v>332</v>
      </c>
      <c r="B23" s="145">
        <v>0.0</v>
      </c>
      <c r="C23" s="125"/>
      <c r="D23" s="147" t="s">
        <v>122</v>
      </c>
      <c r="E23" s="135">
        <v>385.0</v>
      </c>
    </row>
    <row r="24" ht="15.75" customHeight="1">
      <c r="A24" s="141" t="s">
        <v>333</v>
      </c>
      <c r="B24" s="148">
        <v>0.0</v>
      </c>
      <c r="C24" s="125"/>
      <c r="D24" s="149" t="s">
        <v>334</v>
      </c>
      <c r="E24" s="135">
        <v>50.86</v>
      </c>
    </row>
    <row r="25" ht="15.75" customHeight="1">
      <c r="A25" s="141" t="s">
        <v>335</v>
      </c>
      <c r="B25" s="150">
        <v>503.88</v>
      </c>
      <c r="C25" s="125"/>
      <c r="D25" s="142"/>
      <c r="E25" s="143"/>
    </row>
    <row r="26" ht="15.75" customHeight="1">
      <c r="A26" s="141" t="s">
        <v>336</v>
      </c>
      <c r="B26" s="150">
        <v>0.0</v>
      </c>
      <c r="C26" s="125"/>
      <c r="D26" s="126"/>
      <c r="E26" s="151"/>
    </row>
    <row r="27" ht="15.75" customHeight="1">
      <c r="A27" s="133" t="s">
        <v>337</v>
      </c>
      <c r="B27" s="150">
        <v>0.0</v>
      </c>
      <c r="C27" s="125"/>
      <c r="D27" s="126"/>
      <c r="E27" s="151"/>
    </row>
    <row r="28" ht="15.75" customHeight="1">
      <c r="A28" s="152" t="s">
        <v>338</v>
      </c>
      <c r="B28" s="153">
        <v>222.75</v>
      </c>
      <c r="C28" s="125"/>
      <c r="D28" s="126"/>
      <c r="E28" s="151"/>
    </row>
    <row r="29" ht="15.75" customHeight="1">
      <c r="A29" s="152" t="s">
        <v>339</v>
      </c>
      <c r="B29" s="153">
        <v>46.16</v>
      </c>
      <c r="C29" s="125"/>
      <c r="D29" s="126"/>
      <c r="E29" s="151"/>
    </row>
    <row r="30" ht="15.75" customHeight="1">
      <c r="A30" s="152" t="s">
        <v>340</v>
      </c>
      <c r="B30" s="153">
        <v>636.8</v>
      </c>
      <c r="C30" s="125"/>
      <c r="D30" s="126"/>
      <c r="E30" s="151"/>
    </row>
    <row r="31" ht="15.75" customHeight="1">
      <c r="A31" s="152" t="s">
        <v>341</v>
      </c>
      <c r="B31" s="153">
        <v>72.2</v>
      </c>
      <c r="C31" s="125"/>
      <c r="D31" s="126"/>
      <c r="E31" s="151"/>
    </row>
    <row r="32" ht="15.75" customHeight="1">
      <c r="A32" s="152" t="s">
        <v>342</v>
      </c>
      <c r="B32" s="153">
        <v>397.04</v>
      </c>
      <c r="C32" s="125"/>
      <c r="D32" s="126"/>
      <c r="E32" s="151"/>
    </row>
    <row r="33" ht="15.75" customHeight="1">
      <c r="A33" s="152" t="s">
        <v>343</v>
      </c>
      <c r="B33" s="153">
        <v>384.23</v>
      </c>
      <c r="C33" s="125"/>
      <c r="D33" s="126"/>
      <c r="E33" s="151"/>
    </row>
    <row r="34" ht="15.75" customHeight="1">
      <c r="A34" s="152" t="s">
        <v>344</v>
      </c>
      <c r="B34" s="153">
        <v>0.0</v>
      </c>
      <c r="C34" s="125"/>
      <c r="D34" s="126"/>
      <c r="E34" s="151"/>
    </row>
    <row r="35" ht="15.75" customHeight="1">
      <c r="A35" s="154" t="s">
        <v>345</v>
      </c>
      <c r="B35" s="155">
        <f>SUM(B3+B7+B9+B15+B17)</f>
        <v>104121.21</v>
      </c>
      <c r="C35" s="156"/>
      <c r="D35" s="154" t="s">
        <v>345</v>
      </c>
      <c r="E35" s="155">
        <f>E3+E5+E7+E9+E15+E19+E21</f>
        <v>104121.21</v>
      </c>
    </row>
  </sheetData>
  <mergeCells count="3">
    <mergeCell ref="A1:E1"/>
    <mergeCell ref="A2:B2"/>
    <mergeCell ref="D2:E2"/>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29.43"/>
    <col customWidth="1" min="2" max="2" width="96.0"/>
  </cols>
  <sheetData>
    <row r="1" ht="15.0" customHeight="1">
      <c r="A1" s="157" t="s">
        <v>346</v>
      </c>
      <c r="B1" s="158" t="s">
        <v>347</v>
      </c>
    </row>
    <row r="2" ht="15.0" customHeight="1">
      <c r="A2" s="159" t="s">
        <v>348</v>
      </c>
      <c r="B2" s="160"/>
    </row>
    <row r="3" ht="15.0" customHeight="1">
      <c r="A3" s="161" t="s">
        <v>300</v>
      </c>
      <c r="B3" s="162"/>
    </row>
    <row r="4" ht="15.0" customHeight="1">
      <c r="A4" s="163" t="s">
        <v>302</v>
      </c>
      <c r="B4" s="164" t="s">
        <v>349</v>
      </c>
    </row>
    <row r="5" ht="15.0" customHeight="1">
      <c r="A5" s="163" t="s">
        <v>304</v>
      </c>
      <c r="B5" s="164" t="s">
        <v>350</v>
      </c>
    </row>
    <row r="6" ht="15.0" customHeight="1">
      <c r="A6" s="163" t="s">
        <v>351</v>
      </c>
      <c r="B6" s="164" t="s">
        <v>352</v>
      </c>
    </row>
    <row r="7" ht="15.0" customHeight="1">
      <c r="A7" s="165" t="s">
        <v>307</v>
      </c>
      <c r="B7" s="166"/>
    </row>
    <row r="8">
      <c r="A8" s="167" t="s">
        <v>307</v>
      </c>
      <c r="B8" s="164" t="s">
        <v>353</v>
      </c>
    </row>
    <row r="9" ht="15.0" customHeight="1">
      <c r="A9" s="161" t="s">
        <v>309</v>
      </c>
      <c r="B9" s="162"/>
    </row>
    <row r="10">
      <c r="A10" s="167" t="s">
        <v>309</v>
      </c>
      <c r="B10" s="168" t="s">
        <v>354</v>
      </c>
    </row>
    <row r="11" ht="15.0" customHeight="1">
      <c r="A11" s="161" t="s">
        <v>319</v>
      </c>
      <c r="B11" s="162"/>
    </row>
    <row r="12" ht="15.0" customHeight="1">
      <c r="A12" s="163" t="s">
        <v>319</v>
      </c>
      <c r="B12" s="164" t="s">
        <v>355</v>
      </c>
    </row>
    <row r="13" ht="15.0" customHeight="1">
      <c r="A13" s="161" t="s">
        <v>322</v>
      </c>
      <c r="B13" s="169"/>
    </row>
    <row r="14" ht="15.0" customHeight="1">
      <c r="A14" s="170" t="s">
        <v>324</v>
      </c>
      <c r="B14" s="164" t="s">
        <v>356</v>
      </c>
    </row>
    <row r="15" ht="15.0" customHeight="1">
      <c r="A15" s="170" t="s">
        <v>326</v>
      </c>
      <c r="B15" s="164" t="s">
        <v>357</v>
      </c>
    </row>
    <row r="16" ht="15.0" customHeight="1">
      <c r="A16" s="170" t="s">
        <v>328</v>
      </c>
      <c r="B16" s="164" t="s">
        <v>358</v>
      </c>
    </row>
    <row r="17" ht="15.0" customHeight="1">
      <c r="A17" s="170" t="s">
        <v>329</v>
      </c>
      <c r="B17" s="164" t="s">
        <v>359</v>
      </c>
    </row>
    <row r="18" ht="15.0" customHeight="1">
      <c r="A18" s="170" t="s">
        <v>331</v>
      </c>
      <c r="B18" s="164" t="s">
        <v>360</v>
      </c>
    </row>
    <row r="19" ht="15.0" customHeight="1">
      <c r="A19" s="170" t="s">
        <v>332</v>
      </c>
      <c r="B19" s="164" t="s">
        <v>361</v>
      </c>
    </row>
    <row r="20" ht="15.0" customHeight="1">
      <c r="A20" s="170" t="s">
        <v>333</v>
      </c>
      <c r="B20" s="164" t="s">
        <v>362</v>
      </c>
    </row>
    <row r="21" ht="15.0" customHeight="1">
      <c r="A21" s="170" t="s">
        <v>335</v>
      </c>
      <c r="B21" s="164" t="s">
        <v>363</v>
      </c>
    </row>
    <row r="22" ht="15.0" customHeight="1">
      <c r="A22" s="170" t="s">
        <v>336</v>
      </c>
      <c r="B22" s="164" t="s">
        <v>364</v>
      </c>
    </row>
    <row r="23" ht="15.0" customHeight="1">
      <c r="A23" s="171" t="s">
        <v>337</v>
      </c>
      <c r="B23" s="164" t="s">
        <v>365</v>
      </c>
    </row>
    <row r="24" ht="15.0" customHeight="1">
      <c r="A24" s="172" t="s">
        <v>338</v>
      </c>
      <c r="B24" s="164" t="s">
        <v>366</v>
      </c>
    </row>
    <row r="25" ht="15.0" customHeight="1">
      <c r="A25" s="172" t="s">
        <v>339</v>
      </c>
      <c r="B25" s="164" t="s">
        <v>367</v>
      </c>
    </row>
    <row r="26" ht="15.0" customHeight="1">
      <c r="A26" s="172" t="s">
        <v>340</v>
      </c>
      <c r="B26" s="164" t="s">
        <v>368</v>
      </c>
    </row>
    <row r="27" ht="15.0" customHeight="1">
      <c r="A27" s="172" t="s">
        <v>341</v>
      </c>
      <c r="B27" s="164" t="s">
        <v>369</v>
      </c>
    </row>
    <row r="28" ht="15.0" customHeight="1">
      <c r="A28" s="172" t="s">
        <v>342</v>
      </c>
      <c r="B28" s="164" t="s">
        <v>370</v>
      </c>
    </row>
    <row r="29" ht="15.0" customHeight="1">
      <c r="A29" s="172" t="s">
        <v>343</v>
      </c>
      <c r="B29" s="164" t="s">
        <v>371</v>
      </c>
    </row>
    <row r="30" ht="15.75" customHeight="1">
      <c r="A30" s="172" t="s">
        <v>344</v>
      </c>
      <c r="B30" s="164" t="s">
        <v>372</v>
      </c>
    </row>
    <row r="31" ht="15.0" customHeight="1">
      <c r="A31" s="173" t="s">
        <v>373</v>
      </c>
      <c r="B31" s="174"/>
    </row>
    <row r="32" ht="15.0" customHeight="1">
      <c r="A32" s="161" t="s">
        <v>301</v>
      </c>
      <c r="B32" s="162"/>
    </row>
    <row r="33" ht="15.0" customHeight="1">
      <c r="A33" s="163" t="s">
        <v>303</v>
      </c>
      <c r="B33" s="164" t="s">
        <v>374</v>
      </c>
    </row>
    <row r="34" ht="15.0" customHeight="1">
      <c r="A34" s="161" t="s">
        <v>305</v>
      </c>
      <c r="B34" s="162"/>
    </row>
    <row r="35">
      <c r="A35" s="163" t="s">
        <v>305</v>
      </c>
      <c r="B35" s="164" t="s">
        <v>375</v>
      </c>
    </row>
    <row r="36" ht="15.0" customHeight="1">
      <c r="A36" s="161" t="s">
        <v>308</v>
      </c>
      <c r="B36" s="162"/>
    </row>
    <row r="37" ht="15.0" customHeight="1">
      <c r="A37" s="167" t="s">
        <v>308</v>
      </c>
      <c r="B37" s="175" t="s">
        <v>376</v>
      </c>
    </row>
    <row r="38" ht="15.0" customHeight="1">
      <c r="A38" s="161" t="s">
        <v>139</v>
      </c>
      <c r="B38" s="162"/>
    </row>
    <row r="39" ht="15.0" customHeight="1">
      <c r="A39" s="163" t="s">
        <v>140</v>
      </c>
      <c r="B39" s="176" t="s">
        <v>5</v>
      </c>
    </row>
    <row r="40" ht="15.0" customHeight="1">
      <c r="A40" s="163" t="s">
        <v>141</v>
      </c>
      <c r="B40" s="176" t="s">
        <v>5</v>
      </c>
    </row>
    <row r="41" ht="15.0" customHeight="1">
      <c r="A41" s="163" t="s">
        <v>92</v>
      </c>
      <c r="B41" s="176" t="s">
        <v>5</v>
      </c>
    </row>
    <row r="42" ht="15.0" customHeight="1">
      <c r="A42" s="163" t="s">
        <v>316</v>
      </c>
      <c r="B42" s="176" t="s">
        <v>5</v>
      </c>
    </row>
    <row r="43" ht="15.0" customHeight="1">
      <c r="A43" s="163" t="s">
        <v>377</v>
      </c>
      <c r="B43" s="176" t="s">
        <v>5</v>
      </c>
    </row>
    <row r="44" ht="15.0" customHeight="1">
      <c r="A44" s="161" t="s">
        <v>320</v>
      </c>
      <c r="B44" s="162"/>
    </row>
    <row r="45" ht="15.75" customHeight="1">
      <c r="A45" s="177" t="s">
        <v>321</v>
      </c>
      <c r="B45" s="176" t="s">
        <v>5</v>
      </c>
    </row>
    <row r="46" ht="15.75" customHeight="1">
      <c r="A46" s="178" t="s">
        <v>378</v>
      </c>
      <c r="B46" s="176" t="s">
        <v>5</v>
      </c>
    </row>
    <row r="47" ht="15.75" customHeight="1">
      <c r="A47" s="178" t="s">
        <v>379</v>
      </c>
      <c r="B47" s="176" t="s">
        <v>5</v>
      </c>
    </row>
    <row r="48" ht="15.75" customHeight="1">
      <c r="A48" s="179" t="s">
        <v>327</v>
      </c>
      <c r="B48" s="180"/>
    </row>
    <row r="49">
      <c r="A49" s="181" t="s">
        <v>327</v>
      </c>
      <c r="B49" s="168" t="s">
        <v>380</v>
      </c>
    </row>
    <row r="50" ht="15.75" customHeight="1">
      <c r="A50" s="161" t="s">
        <v>253</v>
      </c>
      <c r="B50" s="162"/>
    </row>
    <row r="51" ht="15.75" customHeight="1">
      <c r="A51" s="181" t="s">
        <v>381</v>
      </c>
      <c r="B51" s="164" t="s">
        <v>5</v>
      </c>
    </row>
    <row r="52" ht="15.75" customHeight="1">
      <c r="A52" s="181" t="s">
        <v>334</v>
      </c>
      <c r="B52" s="69" t="s">
        <v>5</v>
      </c>
    </row>
    <row r="53" ht="15.75" customHeight="1">
      <c r="A53" s="87"/>
      <c r="B53" s="18"/>
    </row>
    <row r="54" ht="15.75" customHeight="1">
      <c r="A54" s="87"/>
      <c r="B54" s="18"/>
    </row>
    <row r="55" ht="15.75" customHeight="1">
      <c r="A55" s="87"/>
      <c r="B55" s="18"/>
    </row>
    <row r="56" ht="15.75" customHeight="1">
      <c r="A56" s="87"/>
      <c r="B56" s="18"/>
    </row>
    <row r="57" ht="15.75" customHeight="1">
      <c r="A57" s="182"/>
    </row>
    <row r="58" ht="15.75" customHeight="1">
      <c r="A58" s="182"/>
    </row>
    <row r="59" ht="15.75" customHeight="1">
      <c r="A59" s="182"/>
    </row>
    <row r="60" ht="15.75" customHeight="1">
      <c r="A60" s="182"/>
    </row>
    <row r="61" ht="15.75" customHeight="1">
      <c r="A61" s="182"/>
    </row>
    <row r="62" ht="15.75" customHeight="1">
      <c r="A62" s="182"/>
    </row>
    <row r="63" ht="15.75" customHeight="1">
      <c r="A63" s="182"/>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printOptions/>
  <pageMargins bottom="0.75" footer="0.0" header="0.0" left="0.7" right="0.7" top="0.75"/>
  <pageSetup orientation="landscape"/>
  <drawing r:id="rId1"/>
</worksheet>
</file>